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АБОТА ДИСПЕТЧЕРА\РАБОТА\Журнал нагрузок\2022\"/>
    </mc:Choice>
  </mc:AlternateContent>
  <bookViews>
    <workbookView xWindow="120" yWindow="720" windowWidth="9720" windowHeight="6720" tabRatio="935" firstSheet="4" activeTab="16"/>
  </bookViews>
  <sheets>
    <sheet name="Оглавление" sheetId="18" r:id="rId1"/>
    <sheet name="Мощность" sheetId="11" r:id="rId2"/>
    <sheet name="Данные по ТП" sheetId="15" r:id="rId3"/>
    <sheet name="Бух. учет" sheetId="17" state="hidden" r:id="rId4"/>
    <sheet name="ТП-1-11" sheetId="1" r:id="rId5"/>
    <sheet name="ТП-12-14А-20" sheetId="2" r:id="rId6"/>
    <sheet name="ТП-21-30 " sheetId="4" r:id="rId7"/>
    <sheet name="ТП-31-39" sheetId="3" r:id="rId8"/>
    <sheet name="ТП-41-49 " sheetId="6" r:id="rId9"/>
    <sheet name="ТП-50-59 " sheetId="7" r:id="rId10"/>
    <sheet name="ТП-60-144" sheetId="8" r:id="rId11"/>
    <sheet name="ТП-70-83" sheetId="5" r:id="rId12"/>
    <sheet name="ТП-90-100" sheetId="9" r:id="rId13"/>
    <sheet name="ТП-101-110" sheetId="10" r:id="rId14"/>
    <sheet name="ЦРП-1" sheetId="12" r:id="rId15"/>
    <sheet name="КТПн-1-28" sheetId="13" r:id="rId16"/>
    <sheet name="КТПн-37-142 " sheetId="14" r:id="rId17"/>
    <sheet name="Лог" sheetId="19" state="hidden" r:id="rId18"/>
    <sheet name="Лист1" sheetId="20" r:id="rId19"/>
  </sheets>
  <definedNames>
    <definedName name="_xlnm.Print_Area" localSheetId="1">Мощность!$A$1:$X$128</definedName>
  </definedNames>
  <calcPr calcId="162913"/>
</workbook>
</file>

<file path=xl/calcChain.xml><?xml version="1.0" encoding="utf-8"?>
<calcChain xmlns="http://schemas.openxmlformats.org/spreadsheetml/2006/main">
  <c r="M128" i="9" l="1"/>
  <c r="N128" i="9"/>
  <c r="O128" i="9"/>
  <c r="P128" i="9"/>
  <c r="P126" i="8"/>
  <c r="O126" i="8"/>
  <c r="N126" i="8"/>
  <c r="M126" i="8"/>
  <c r="M113" i="8"/>
  <c r="N113" i="8"/>
  <c r="O113" i="8"/>
  <c r="P113" i="8"/>
  <c r="M238" i="2"/>
  <c r="N238" i="2"/>
  <c r="O238" i="2"/>
  <c r="P238" i="2"/>
  <c r="M225" i="2"/>
  <c r="N225" i="2"/>
  <c r="O225" i="2"/>
  <c r="P225" i="2"/>
  <c r="M179" i="2"/>
  <c r="N179" i="2"/>
  <c r="O179" i="2"/>
  <c r="P179" i="2"/>
  <c r="O241" i="2" l="1"/>
  <c r="M239" i="2"/>
  <c r="N239" i="2"/>
  <c r="O239" i="2"/>
  <c r="P239" i="2"/>
  <c r="P241" i="2" s="1"/>
  <c r="M226" i="2"/>
  <c r="M241" i="2" s="1"/>
  <c r="N226" i="2"/>
  <c r="N241" i="2" s="1"/>
  <c r="O226" i="2"/>
  <c r="P226" i="2"/>
  <c r="F74" i="1" l="1"/>
  <c r="P267" i="2" l="1"/>
  <c r="O267" i="2"/>
  <c r="N267" i="2"/>
  <c r="M267" i="2"/>
  <c r="P254" i="2"/>
  <c r="O254" i="2"/>
  <c r="O255" i="2" s="1"/>
  <c r="N254" i="2"/>
  <c r="N255" i="2" s="1"/>
  <c r="M254" i="2"/>
  <c r="M255" i="2" s="1"/>
  <c r="P270" i="2" l="1"/>
  <c r="M270" i="2"/>
  <c r="N270" i="2"/>
  <c r="O270" i="2"/>
  <c r="M256" i="2"/>
  <c r="M268" i="2"/>
  <c r="N268" i="2"/>
  <c r="O268" i="2"/>
  <c r="O299" i="14"/>
  <c r="O300" i="14" s="1"/>
  <c r="N299" i="14"/>
  <c r="N300" i="14" s="1"/>
  <c r="P293" i="14"/>
  <c r="P299" i="14" s="1"/>
  <c r="M293" i="14"/>
  <c r="M299" i="14" s="1"/>
  <c r="M300" i="14" s="1"/>
  <c r="M269" i="2" l="1"/>
  <c r="M301" i="14"/>
  <c r="XFD11" i="9"/>
  <c r="XFD143" i="9"/>
  <c r="M49" i="5" l="1"/>
  <c r="N49" i="5"/>
  <c r="O49" i="5"/>
  <c r="P49" i="5"/>
  <c r="M89" i="14"/>
  <c r="N89" i="14"/>
  <c r="O89" i="14"/>
  <c r="P89" i="14"/>
  <c r="M79" i="14"/>
  <c r="N79" i="14"/>
  <c r="O79" i="14"/>
  <c r="P79" i="14"/>
  <c r="F268" i="7" l="1"/>
  <c r="F175" i="7" l="1"/>
  <c r="XFD280" i="6" l="1"/>
  <c r="F12" i="3" l="1"/>
  <c r="F46" i="3"/>
  <c r="F208" i="2" l="1"/>
  <c r="F30" i="1" l="1"/>
  <c r="F109" i="14" l="1"/>
  <c r="F299" i="5" l="1"/>
  <c r="F17" i="8" l="1"/>
  <c r="P59" i="14" l="1"/>
  <c r="O59" i="14"/>
  <c r="N59" i="14"/>
  <c r="M59" i="14"/>
  <c r="P219" i="3" l="1"/>
  <c r="F110" i="3" l="1"/>
  <c r="P112" i="3"/>
  <c r="O112" i="3"/>
  <c r="N112" i="3"/>
  <c r="M112" i="3"/>
  <c r="F112" i="4" l="1"/>
  <c r="P239" i="1" l="1"/>
  <c r="F11" i="1" l="1"/>
  <c r="P274" i="7" l="1"/>
  <c r="O274" i="7"/>
  <c r="N274" i="7"/>
  <c r="M274" i="7"/>
  <c r="F273" i="7"/>
  <c r="F272" i="7"/>
  <c r="F271" i="7"/>
  <c r="F270" i="7"/>
  <c r="F269" i="7"/>
  <c r="F267" i="7"/>
  <c r="F266" i="7"/>
  <c r="F265" i="7"/>
  <c r="F264" i="7"/>
  <c r="P263" i="7"/>
  <c r="P259" i="7"/>
  <c r="O259" i="7"/>
  <c r="O260" i="7" s="1"/>
  <c r="N259" i="7"/>
  <c r="N260" i="7" s="1"/>
  <c r="M259" i="7"/>
  <c r="M260" i="7" s="1"/>
  <c r="F257" i="7"/>
  <c r="F256" i="7"/>
  <c r="F255" i="7"/>
  <c r="F254" i="7"/>
  <c r="F253" i="7"/>
  <c r="F252" i="7"/>
  <c r="F251" i="7"/>
  <c r="F250" i="7"/>
  <c r="F249" i="7"/>
  <c r="P248" i="7"/>
  <c r="P277" i="7" l="1"/>
  <c r="N277" i="7"/>
  <c r="O277" i="7"/>
  <c r="M277" i="7"/>
  <c r="M261" i="7"/>
  <c r="O275" i="7"/>
  <c r="M275" i="7"/>
  <c r="N275" i="7"/>
  <c r="M99" i="14"/>
  <c r="N99" i="14"/>
  <c r="O99" i="14"/>
  <c r="P99" i="14"/>
  <c r="M276" i="7" l="1"/>
  <c r="M121" i="14"/>
  <c r="N121" i="14"/>
  <c r="O121" i="14"/>
  <c r="P121" i="14"/>
  <c r="M110" i="14"/>
  <c r="N110" i="14"/>
  <c r="O110" i="14"/>
  <c r="P110" i="14"/>
  <c r="M133" i="13" l="1"/>
  <c r="N133" i="13"/>
  <c r="O133" i="13"/>
  <c r="P133" i="13"/>
  <c r="XFD127" i="13"/>
  <c r="XFD128" i="13"/>
  <c r="XFD129" i="13"/>
  <c r="M24" i="14"/>
  <c r="N24" i="14"/>
  <c r="O24" i="14"/>
  <c r="P24" i="14"/>
  <c r="XFD133" i="13" l="1"/>
  <c r="M27" i="12"/>
  <c r="N27" i="12"/>
  <c r="O27" i="12"/>
  <c r="P27" i="12"/>
  <c r="M17" i="12"/>
  <c r="N17" i="12"/>
  <c r="O17" i="12"/>
  <c r="P17" i="12"/>
  <c r="M122" i="13" l="1"/>
  <c r="N122" i="13"/>
  <c r="O122" i="13"/>
  <c r="P122" i="13"/>
  <c r="XFD7" i="13"/>
  <c r="XFD8" i="13"/>
  <c r="XFD9" i="13"/>
  <c r="XFD10" i="13"/>
  <c r="XFD11" i="13"/>
  <c r="XFD13" i="13"/>
  <c r="M234" i="10"/>
  <c r="N234" i="10"/>
  <c r="O234" i="10"/>
  <c r="P234" i="10"/>
  <c r="M215" i="10"/>
  <c r="N215" i="10"/>
  <c r="O215" i="10"/>
  <c r="P215" i="10"/>
  <c r="M194" i="10"/>
  <c r="N194" i="10"/>
  <c r="O194" i="10"/>
  <c r="P194" i="10"/>
  <c r="M175" i="10"/>
  <c r="N175" i="10"/>
  <c r="O175" i="10"/>
  <c r="P175" i="10"/>
  <c r="XFD161" i="10"/>
  <c r="XFD162" i="10"/>
  <c r="XFD163" i="10"/>
  <c r="XFD164" i="10"/>
  <c r="XFD168" i="10"/>
  <c r="XFD169" i="10"/>
  <c r="XFD170" i="10"/>
  <c r="XFD171" i="10"/>
  <c r="XFD172" i="10"/>
  <c r="M155" i="10"/>
  <c r="N155" i="10"/>
  <c r="O155" i="10"/>
  <c r="P155" i="10"/>
  <c r="XFD136" i="10"/>
  <c r="XFD139" i="10"/>
  <c r="XFD140" i="10"/>
  <c r="XFD142" i="10"/>
  <c r="XFD145" i="10"/>
  <c r="XFD147" i="10"/>
  <c r="XFD149" i="10"/>
  <c r="M130" i="10"/>
  <c r="N130" i="10"/>
  <c r="O130" i="10"/>
  <c r="P130" i="10"/>
  <c r="M94" i="10"/>
  <c r="N94" i="10"/>
  <c r="O94" i="10"/>
  <c r="P94" i="10"/>
  <c r="XFD175" i="10" l="1"/>
  <c r="XFD155" i="10"/>
  <c r="M268" i="4"/>
  <c r="N268" i="4"/>
  <c r="O268" i="4"/>
  <c r="P268" i="4"/>
  <c r="XFD208" i="4"/>
  <c r="XFD209" i="4"/>
  <c r="XFD210" i="4"/>
  <c r="XFD211" i="4"/>
  <c r="XFD212" i="4"/>
  <c r="M211" i="2"/>
  <c r="N211" i="2"/>
  <c r="O211" i="2"/>
  <c r="P211" i="2"/>
  <c r="M195" i="2"/>
  <c r="N195" i="2"/>
  <c r="O195" i="2"/>
  <c r="P195" i="2"/>
  <c r="M164" i="2"/>
  <c r="N164" i="2"/>
  <c r="O164" i="2"/>
  <c r="P164" i="2"/>
  <c r="M124" i="2"/>
  <c r="N124" i="2"/>
  <c r="O124" i="2"/>
  <c r="P124" i="2"/>
  <c r="M83" i="2"/>
  <c r="N83" i="2"/>
  <c r="O83" i="2"/>
  <c r="P83" i="2"/>
  <c r="M67" i="2"/>
  <c r="N67" i="2"/>
  <c r="O67" i="2"/>
  <c r="P67" i="2"/>
  <c r="M52" i="2"/>
  <c r="N52" i="2"/>
  <c r="O52" i="2"/>
  <c r="P52" i="2"/>
  <c r="M36" i="2"/>
  <c r="N36" i="2"/>
  <c r="O36" i="2"/>
  <c r="P36" i="2"/>
  <c r="M21" i="2"/>
  <c r="N21" i="2"/>
  <c r="O21" i="2"/>
  <c r="P21" i="2"/>
  <c r="XFD336" i="1"/>
  <c r="XFD337" i="1"/>
  <c r="XFD339" i="1"/>
  <c r="XFD341" i="1"/>
  <c r="XFD343" i="1"/>
  <c r="M330" i="1"/>
  <c r="N330" i="1"/>
  <c r="O330" i="1"/>
  <c r="P330" i="1"/>
  <c r="M311" i="1"/>
  <c r="N311" i="1"/>
  <c r="O311" i="1"/>
  <c r="P311" i="1"/>
  <c r="M20" i="1"/>
  <c r="N20" i="1"/>
  <c r="O20" i="1"/>
  <c r="P20" i="1"/>
  <c r="XFD7" i="1"/>
  <c r="XFD8" i="1"/>
  <c r="XFD9" i="1"/>
  <c r="XFD10" i="1"/>
  <c r="XFD11" i="1"/>
  <c r="XFD12" i="1"/>
  <c r="XFD13" i="1"/>
  <c r="M78" i="10"/>
  <c r="N78" i="10"/>
  <c r="O78" i="10"/>
  <c r="P78" i="10"/>
  <c r="M48" i="10"/>
  <c r="N48" i="10"/>
  <c r="O48" i="10"/>
  <c r="P48" i="10"/>
  <c r="M33" i="10"/>
  <c r="N33" i="10"/>
  <c r="O33" i="10"/>
  <c r="P33" i="10"/>
  <c r="XFD20" i="1" l="1"/>
  <c r="M372" i="9"/>
  <c r="N372" i="9"/>
  <c r="O372" i="9"/>
  <c r="P372" i="9"/>
  <c r="M356" i="9"/>
  <c r="N356" i="9"/>
  <c r="O356" i="9"/>
  <c r="P356" i="9"/>
  <c r="M341" i="9"/>
  <c r="N341" i="9"/>
  <c r="O341" i="9"/>
  <c r="P341" i="9"/>
  <c r="M326" i="9"/>
  <c r="N326" i="9"/>
  <c r="O326" i="9"/>
  <c r="P326" i="9"/>
  <c r="M306" i="9"/>
  <c r="N306" i="9"/>
  <c r="O306" i="9"/>
  <c r="P306" i="9"/>
  <c r="M287" i="9"/>
  <c r="N287" i="9"/>
  <c r="O287" i="9"/>
  <c r="P287" i="9"/>
  <c r="M269" i="9"/>
  <c r="N269" i="9"/>
  <c r="O269" i="9"/>
  <c r="P269" i="9"/>
  <c r="M254" i="9"/>
  <c r="N254" i="9"/>
  <c r="O254" i="9"/>
  <c r="P254" i="9"/>
  <c r="M238" i="9"/>
  <c r="N238" i="9"/>
  <c r="O238" i="9"/>
  <c r="P238" i="9"/>
  <c r="M223" i="9"/>
  <c r="N223" i="9"/>
  <c r="O223" i="9"/>
  <c r="P223" i="9"/>
  <c r="M184" i="9"/>
  <c r="N184" i="9"/>
  <c r="O184" i="9"/>
  <c r="P184" i="9"/>
  <c r="M167" i="9"/>
  <c r="N167" i="9"/>
  <c r="O167" i="9"/>
  <c r="P167" i="9"/>
  <c r="F304" i="9" l="1"/>
  <c r="M147" i="9" l="1"/>
  <c r="N147" i="9"/>
  <c r="O147" i="9"/>
  <c r="P147" i="9"/>
  <c r="XFD133" i="9"/>
  <c r="XFD134" i="9"/>
  <c r="XFD135" i="9"/>
  <c r="XFD136" i="9"/>
  <c r="XFD137" i="9"/>
  <c r="XFD138" i="9"/>
  <c r="XFD139" i="9"/>
  <c r="XFD140" i="9"/>
  <c r="XFD142" i="9"/>
  <c r="XFD144" i="9"/>
  <c r="M108" i="9"/>
  <c r="N108" i="9"/>
  <c r="O108" i="9"/>
  <c r="P108" i="9"/>
  <c r="M93" i="9"/>
  <c r="N93" i="9"/>
  <c r="O93" i="9"/>
  <c r="P93" i="9"/>
  <c r="M62" i="9"/>
  <c r="N62" i="9"/>
  <c r="O62" i="9"/>
  <c r="P62" i="9"/>
  <c r="M42" i="9"/>
  <c r="N42" i="9"/>
  <c r="O42" i="9"/>
  <c r="P42" i="9"/>
  <c r="N23" i="9"/>
  <c r="M23" i="9"/>
  <c r="O23" i="9"/>
  <c r="P23" i="9"/>
  <c r="XFD7" i="9"/>
  <c r="XFD8" i="9"/>
  <c r="XFD9" i="9"/>
  <c r="XFD10" i="9"/>
  <c r="XFD12" i="9"/>
  <c r="XFD14" i="9"/>
  <c r="XFD15" i="9"/>
  <c r="XFD17" i="9"/>
  <c r="XFD18" i="9"/>
  <c r="M408" i="5"/>
  <c r="N408" i="5"/>
  <c r="O408" i="5"/>
  <c r="P408" i="5"/>
  <c r="M365" i="5"/>
  <c r="N365" i="5"/>
  <c r="O365" i="5"/>
  <c r="P365" i="5"/>
  <c r="M351" i="5"/>
  <c r="N351" i="5"/>
  <c r="O351" i="5"/>
  <c r="P351" i="5"/>
  <c r="M335" i="5"/>
  <c r="N335" i="5"/>
  <c r="O335" i="5"/>
  <c r="P335" i="5"/>
  <c r="M324" i="5"/>
  <c r="N324" i="5"/>
  <c r="O324" i="5"/>
  <c r="P324" i="5"/>
  <c r="M312" i="5"/>
  <c r="N312" i="5"/>
  <c r="O312" i="5"/>
  <c r="P312" i="5"/>
  <c r="M301" i="5"/>
  <c r="N301" i="5"/>
  <c r="O301" i="5"/>
  <c r="P301" i="5"/>
  <c r="M288" i="5"/>
  <c r="N288" i="5"/>
  <c r="O288" i="5"/>
  <c r="P288" i="5"/>
  <c r="M277" i="5"/>
  <c r="N277" i="5"/>
  <c r="O277" i="5"/>
  <c r="P277" i="5"/>
  <c r="M261" i="5"/>
  <c r="N261" i="5"/>
  <c r="O261" i="5"/>
  <c r="P261" i="5"/>
  <c r="M247" i="5"/>
  <c r="N247" i="5"/>
  <c r="O247" i="5"/>
  <c r="P247" i="5"/>
  <c r="M232" i="5"/>
  <c r="N232" i="5"/>
  <c r="O232" i="5"/>
  <c r="P232" i="5"/>
  <c r="M219" i="5"/>
  <c r="N219" i="5"/>
  <c r="O219" i="5"/>
  <c r="P219" i="5"/>
  <c r="M191" i="5"/>
  <c r="N191" i="5"/>
  <c r="O191" i="5"/>
  <c r="P191" i="5"/>
  <c r="M179" i="5"/>
  <c r="N179" i="5"/>
  <c r="O179" i="5"/>
  <c r="P179" i="5"/>
  <c r="M163" i="5"/>
  <c r="N163" i="5"/>
  <c r="O163" i="5"/>
  <c r="P163" i="5"/>
  <c r="XFD137" i="5"/>
  <c r="XFD138" i="5"/>
  <c r="XFD139" i="5"/>
  <c r="XFD140" i="5"/>
  <c r="XFD141" i="5"/>
  <c r="XFD142" i="5"/>
  <c r="XFD143" i="5"/>
  <c r="XFD144" i="5"/>
  <c r="M147" i="5"/>
  <c r="N147" i="5"/>
  <c r="O147" i="5"/>
  <c r="P147" i="5"/>
  <c r="M132" i="5"/>
  <c r="N132" i="5"/>
  <c r="O132" i="5"/>
  <c r="P132" i="5"/>
  <c r="M116" i="5"/>
  <c r="N116" i="5"/>
  <c r="O116" i="5"/>
  <c r="P116" i="5"/>
  <c r="M101" i="5"/>
  <c r="N101" i="5"/>
  <c r="O101" i="5"/>
  <c r="P101" i="5"/>
  <c r="M85" i="5"/>
  <c r="N85" i="5"/>
  <c r="O85" i="5"/>
  <c r="P85" i="5"/>
  <c r="M68" i="5"/>
  <c r="N68" i="5"/>
  <c r="O68" i="5"/>
  <c r="P68" i="5"/>
  <c r="M36" i="5"/>
  <c r="N36" i="5"/>
  <c r="O36" i="5"/>
  <c r="P36" i="5"/>
  <c r="XFD26" i="5"/>
  <c r="XFD27" i="5"/>
  <c r="XFD29" i="5"/>
  <c r="XFD31" i="5"/>
  <c r="XFD32" i="5"/>
  <c r="XFD33" i="5"/>
  <c r="M21" i="5"/>
  <c r="N21" i="5"/>
  <c r="O21" i="5"/>
  <c r="P21" i="5"/>
  <c r="M83" i="8"/>
  <c r="N83" i="8"/>
  <c r="O83" i="8"/>
  <c r="P83" i="8"/>
  <c r="M72" i="8"/>
  <c r="N72" i="8"/>
  <c r="O72" i="8"/>
  <c r="P72" i="8"/>
  <c r="M44" i="8"/>
  <c r="N44" i="8"/>
  <c r="O44" i="8"/>
  <c r="P44" i="8"/>
  <c r="M18" i="8"/>
  <c r="N18" i="8"/>
  <c r="O18" i="8"/>
  <c r="P18" i="8"/>
  <c r="M196" i="7"/>
  <c r="N196" i="7"/>
  <c r="O196" i="7"/>
  <c r="P196" i="7"/>
  <c r="M177" i="7"/>
  <c r="N177" i="7"/>
  <c r="O177" i="7"/>
  <c r="P177" i="7"/>
  <c r="M159" i="7"/>
  <c r="N159" i="7"/>
  <c r="O159" i="7"/>
  <c r="P159" i="7"/>
  <c r="M144" i="7"/>
  <c r="N144" i="7"/>
  <c r="O144" i="7"/>
  <c r="P144" i="7"/>
  <c r="M128" i="7"/>
  <c r="N128" i="7"/>
  <c r="O128" i="7"/>
  <c r="P128" i="7"/>
  <c r="M113" i="7"/>
  <c r="N113" i="7"/>
  <c r="O113" i="7"/>
  <c r="P113" i="7"/>
  <c r="M96" i="7"/>
  <c r="N96" i="7"/>
  <c r="O96" i="7"/>
  <c r="P96" i="7"/>
  <c r="M81" i="7"/>
  <c r="N81" i="7"/>
  <c r="O81" i="7"/>
  <c r="P81" i="7"/>
  <c r="M64" i="7"/>
  <c r="N64" i="7"/>
  <c r="O64" i="7"/>
  <c r="P64" i="7"/>
  <c r="M47" i="7"/>
  <c r="N47" i="7"/>
  <c r="O47" i="7"/>
  <c r="P47" i="7"/>
  <c r="M29" i="7"/>
  <c r="N29" i="7"/>
  <c r="O29" i="7"/>
  <c r="P29" i="7"/>
  <c r="M305" i="6"/>
  <c r="N305" i="6"/>
  <c r="O305" i="6"/>
  <c r="P305" i="6"/>
  <c r="M285" i="6"/>
  <c r="N285" i="6"/>
  <c r="O285" i="6"/>
  <c r="P285" i="6"/>
  <c r="XFD270" i="6"/>
  <c r="XFD273" i="6"/>
  <c r="XFD275" i="6"/>
  <c r="XFD276" i="6"/>
  <c r="XFD277" i="6"/>
  <c r="XFD278" i="6"/>
  <c r="XFD279" i="6"/>
  <c r="XFD281" i="6"/>
  <c r="M264" i="6"/>
  <c r="N264" i="6"/>
  <c r="O264" i="6"/>
  <c r="P264" i="6"/>
  <c r="M248" i="6"/>
  <c r="N248" i="6"/>
  <c r="O248" i="6"/>
  <c r="P248" i="6"/>
  <c r="M231" i="6"/>
  <c r="N231" i="6"/>
  <c r="O231" i="6"/>
  <c r="P231" i="6"/>
  <c r="M216" i="6"/>
  <c r="N216" i="6"/>
  <c r="O216" i="6"/>
  <c r="P216" i="6"/>
  <c r="M201" i="6"/>
  <c r="N201" i="6"/>
  <c r="O201" i="6"/>
  <c r="P201" i="6"/>
  <c r="M186" i="6"/>
  <c r="M169" i="6"/>
  <c r="N169" i="6"/>
  <c r="O169" i="6"/>
  <c r="P169" i="6"/>
  <c r="M153" i="6"/>
  <c r="N153" i="6"/>
  <c r="O153" i="6"/>
  <c r="P153" i="6"/>
  <c r="M136" i="6"/>
  <c r="N136" i="6"/>
  <c r="O136" i="6"/>
  <c r="P136" i="6"/>
  <c r="M120" i="6"/>
  <c r="N120" i="6"/>
  <c r="O120" i="6"/>
  <c r="P120" i="6"/>
  <c r="M103" i="6"/>
  <c r="N103" i="6"/>
  <c r="O103" i="6"/>
  <c r="P103" i="6"/>
  <c r="M87" i="6"/>
  <c r="N87" i="6"/>
  <c r="O87" i="6"/>
  <c r="P87" i="6"/>
  <c r="M70" i="6"/>
  <c r="N70" i="6"/>
  <c r="O70" i="6"/>
  <c r="P70" i="6"/>
  <c r="M53" i="6"/>
  <c r="N53" i="6"/>
  <c r="O53" i="6"/>
  <c r="P53" i="6"/>
  <c r="M32" i="6"/>
  <c r="N32" i="6"/>
  <c r="O32" i="6"/>
  <c r="P32" i="6"/>
  <c r="M17" i="6"/>
  <c r="N17" i="6"/>
  <c r="O17" i="6"/>
  <c r="P17" i="6"/>
  <c r="M258" i="3"/>
  <c r="N258" i="3"/>
  <c r="O258" i="3"/>
  <c r="P258" i="3"/>
  <c r="M244" i="3"/>
  <c r="N244" i="3"/>
  <c r="O244" i="3"/>
  <c r="P244" i="3"/>
  <c r="M231" i="3"/>
  <c r="N231" i="3"/>
  <c r="O231" i="3"/>
  <c r="P231" i="3"/>
  <c r="XFD206" i="3"/>
  <c r="XFD207" i="3"/>
  <c r="XFD208" i="3"/>
  <c r="XFD209" i="3"/>
  <c r="XFD210" i="3"/>
  <c r="XFD211" i="3"/>
  <c r="XFD212" i="3"/>
  <c r="XFD213" i="3"/>
  <c r="XFD214" i="3"/>
  <c r="M200" i="3"/>
  <c r="N200" i="3"/>
  <c r="O200" i="3"/>
  <c r="P200" i="3"/>
  <c r="M188" i="3"/>
  <c r="N188" i="3"/>
  <c r="O188" i="3"/>
  <c r="P188" i="3"/>
  <c r="M174" i="3"/>
  <c r="N174" i="3"/>
  <c r="O174" i="3"/>
  <c r="P174" i="3"/>
  <c r="M159" i="3"/>
  <c r="N159" i="3"/>
  <c r="O159" i="3"/>
  <c r="P159" i="3"/>
  <c r="M143" i="3"/>
  <c r="N143" i="3"/>
  <c r="O143" i="3"/>
  <c r="P143" i="3"/>
  <c r="M127" i="3"/>
  <c r="N127" i="3"/>
  <c r="O127" i="3"/>
  <c r="P127" i="3"/>
  <c r="M116" i="3"/>
  <c r="N116" i="3"/>
  <c r="O116" i="3"/>
  <c r="P116" i="3"/>
  <c r="M98" i="3"/>
  <c r="N98" i="3"/>
  <c r="O98" i="3"/>
  <c r="P98" i="3"/>
  <c r="M83" i="3"/>
  <c r="N83" i="3"/>
  <c r="O83" i="3"/>
  <c r="P83" i="3"/>
  <c r="M61" i="3"/>
  <c r="N61" i="3"/>
  <c r="O61" i="3"/>
  <c r="P61" i="3"/>
  <c r="M47" i="3"/>
  <c r="N47" i="3"/>
  <c r="O47" i="3"/>
  <c r="P47" i="3"/>
  <c r="M33" i="3"/>
  <c r="N33" i="3"/>
  <c r="O33" i="3"/>
  <c r="P33" i="3"/>
  <c r="M17" i="3"/>
  <c r="N17" i="3"/>
  <c r="O17" i="3"/>
  <c r="P17" i="3"/>
  <c r="XFD268" i="4"/>
  <c r="XFD257" i="4"/>
  <c r="XFD258" i="4"/>
  <c r="XFD259" i="4"/>
  <c r="XFD260" i="4"/>
  <c r="XFD261" i="4"/>
  <c r="XFD262" i="4"/>
  <c r="XFD263" i="4"/>
  <c r="XFD264" i="4"/>
  <c r="XFD265" i="4"/>
  <c r="M247" i="4"/>
  <c r="M131" i="4"/>
  <c r="N131" i="4"/>
  <c r="O131" i="4"/>
  <c r="P131" i="4"/>
  <c r="M116" i="4"/>
  <c r="N116" i="4"/>
  <c r="O116" i="4"/>
  <c r="P116" i="4"/>
  <c r="M77" i="4"/>
  <c r="N77" i="4"/>
  <c r="O77" i="4"/>
  <c r="P77" i="4"/>
  <c r="M27" i="4"/>
  <c r="N27" i="4"/>
  <c r="O27" i="4"/>
  <c r="P27" i="4"/>
  <c r="M16" i="4"/>
  <c r="N16" i="4"/>
  <c r="O16" i="4"/>
  <c r="P16" i="4"/>
  <c r="M412" i="1"/>
  <c r="N412" i="1"/>
  <c r="O412" i="1"/>
  <c r="P412" i="1"/>
  <c r="M391" i="1"/>
  <c r="N391" i="1"/>
  <c r="O391" i="1"/>
  <c r="P391" i="1"/>
  <c r="M369" i="1"/>
  <c r="N369" i="1"/>
  <c r="O369" i="1"/>
  <c r="P369" i="1"/>
  <c r="M294" i="1"/>
  <c r="N294" i="1"/>
  <c r="O294" i="1"/>
  <c r="P294" i="1"/>
  <c r="M275" i="1"/>
  <c r="N275" i="1"/>
  <c r="O275" i="1"/>
  <c r="P275" i="1"/>
  <c r="M254" i="1"/>
  <c r="N254" i="1"/>
  <c r="O254" i="1"/>
  <c r="P254" i="1"/>
  <c r="M235" i="1"/>
  <c r="N235" i="1"/>
  <c r="O235" i="1"/>
  <c r="P235" i="1"/>
  <c r="M213" i="1"/>
  <c r="N213" i="1"/>
  <c r="O213" i="1"/>
  <c r="P213" i="1"/>
  <c r="M172" i="1"/>
  <c r="N172" i="1"/>
  <c r="O172" i="1"/>
  <c r="P172" i="1"/>
  <c r="M151" i="1"/>
  <c r="N151" i="1"/>
  <c r="O151" i="1"/>
  <c r="P151" i="1"/>
  <c r="M129" i="1"/>
  <c r="N129" i="1"/>
  <c r="O129" i="1"/>
  <c r="P129" i="1"/>
  <c r="M87" i="1"/>
  <c r="N87" i="1"/>
  <c r="O87" i="1"/>
  <c r="P87" i="1"/>
  <c r="M64" i="1"/>
  <c r="N64" i="1"/>
  <c r="O64" i="1"/>
  <c r="P64" i="1"/>
  <c r="M40" i="1"/>
  <c r="N40" i="1"/>
  <c r="O40" i="1"/>
  <c r="P40" i="1"/>
  <c r="XFD147" i="9" l="1"/>
  <c r="XFD36" i="5"/>
  <c r="XFD147" i="5"/>
  <c r="XFD285" i="6"/>
  <c r="XFD129" i="1"/>
  <c r="XFD23" i="9"/>
  <c r="F176" i="5"/>
  <c r="M349" i="1" l="1"/>
  <c r="N349" i="1"/>
  <c r="O349" i="1"/>
  <c r="P349" i="1"/>
  <c r="XFD349" i="1" l="1"/>
  <c r="F194" i="7"/>
  <c r="F226" i="3" l="1"/>
  <c r="F139" i="3" l="1"/>
  <c r="F318" i="14" l="1"/>
  <c r="P317" i="14"/>
  <c r="M317" i="14"/>
  <c r="P215" i="3" l="1"/>
  <c r="O215" i="3"/>
  <c r="F214" i="3"/>
  <c r="N215" i="3"/>
  <c r="M215" i="3"/>
  <c r="XFD215" i="3" l="1"/>
  <c r="M64" i="10"/>
  <c r="F62" i="10"/>
  <c r="F245" i="5" l="1"/>
  <c r="F64" i="5" l="1"/>
  <c r="P33" i="8" l="1"/>
  <c r="O33" i="8"/>
  <c r="F32" i="8"/>
  <c r="N33" i="8"/>
  <c r="M33" i="8"/>
  <c r="F16" i="8"/>
  <c r="F174" i="7" l="1"/>
  <c r="P216" i="4" l="1"/>
  <c r="O216" i="4"/>
  <c r="N216" i="4"/>
  <c r="M216" i="4"/>
  <c r="P203" i="4"/>
  <c r="O203" i="4"/>
  <c r="N203" i="4"/>
  <c r="M203" i="4"/>
  <c r="P247" i="4"/>
  <c r="O247" i="4"/>
  <c r="N247" i="4"/>
  <c r="P232" i="4"/>
  <c r="O232" i="4"/>
  <c r="N232" i="4"/>
  <c r="M232" i="4"/>
  <c r="P190" i="4"/>
  <c r="O190" i="4"/>
  <c r="N190" i="4"/>
  <c r="M190" i="4"/>
  <c r="P175" i="4"/>
  <c r="O175" i="4"/>
  <c r="N175" i="4"/>
  <c r="M175" i="4"/>
  <c r="P161" i="4"/>
  <c r="O161" i="4"/>
  <c r="N161" i="4"/>
  <c r="M161" i="4"/>
  <c r="P146" i="4"/>
  <c r="O146" i="4"/>
  <c r="N146" i="4"/>
  <c r="M146" i="4"/>
  <c r="XFD216" i="4" l="1"/>
  <c r="O308" i="14"/>
  <c r="O309" i="14" s="1"/>
  <c r="N308" i="14"/>
  <c r="N309" i="14" s="1"/>
  <c r="F307" i="14"/>
  <c r="F306" i="14"/>
  <c r="F305" i="14"/>
  <c r="F304" i="14"/>
  <c r="F303" i="14"/>
  <c r="P302" i="14"/>
  <c r="P308" i="14" s="1"/>
  <c r="M302" i="14"/>
  <c r="M308" i="14" s="1"/>
  <c r="M309" i="14" s="1"/>
  <c r="M310" i="14" l="1"/>
  <c r="M69" i="14" l="1"/>
  <c r="N69" i="14"/>
  <c r="O69" i="14"/>
  <c r="P69" i="14"/>
  <c r="P241" i="7"/>
  <c r="O241" i="7"/>
  <c r="N241" i="7"/>
  <c r="M241" i="7"/>
  <c r="F130" i="5" l="1"/>
  <c r="F188" i="7" l="1"/>
  <c r="F263" i="4" l="1"/>
  <c r="F128" i="4" l="1"/>
  <c r="F127" i="4"/>
  <c r="F223" i="2" l="1"/>
  <c r="P93" i="2" l="1"/>
  <c r="O93" i="2"/>
  <c r="N93" i="2"/>
  <c r="M93" i="2"/>
  <c r="F88" i="2"/>
  <c r="F382" i="1" l="1"/>
  <c r="M126" i="14" l="1"/>
  <c r="P126" i="14"/>
  <c r="F127" i="14"/>
  <c r="F128" i="14"/>
  <c r="F157" i="1" l="1"/>
  <c r="F158" i="1"/>
  <c r="F159" i="1"/>
  <c r="F161" i="1"/>
  <c r="F162" i="1"/>
  <c r="F163" i="1"/>
  <c r="F99" i="1"/>
  <c r="O290" i="14" l="1"/>
  <c r="O291" i="14" s="1"/>
  <c r="N290" i="14"/>
  <c r="N291" i="14" s="1"/>
  <c r="F289" i="14"/>
  <c r="F288" i="14"/>
  <c r="F287" i="14"/>
  <c r="F286" i="14"/>
  <c r="F285" i="14"/>
  <c r="P284" i="14"/>
  <c r="P290" i="14" s="1"/>
  <c r="M284" i="14"/>
  <c r="M290" i="14" s="1"/>
  <c r="M291" i="14" s="1"/>
  <c r="O281" i="14"/>
  <c r="O282" i="14" s="1"/>
  <c r="N281" i="14"/>
  <c r="N282" i="14" s="1"/>
  <c r="F280" i="14"/>
  <c r="F279" i="14"/>
  <c r="F278" i="14"/>
  <c r="F277" i="14"/>
  <c r="F276" i="14"/>
  <c r="P275" i="14"/>
  <c r="P281" i="14" s="1"/>
  <c r="M275" i="14"/>
  <c r="M281" i="14" s="1"/>
  <c r="M282" i="14" s="1"/>
  <c r="O268" i="14"/>
  <c r="O269" i="14" s="1"/>
  <c r="N268" i="14"/>
  <c r="N269" i="14" s="1"/>
  <c r="F267" i="14"/>
  <c r="F266" i="14"/>
  <c r="F265" i="14"/>
  <c r="F264" i="14"/>
  <c r="F263" i="14"/>
  <c r="P262" i="14"/>
  <c r="P268" i="14" s="1"/>
  <c r="M262" i="14"/>
  <c r="M268" i="14" s="1"/>
  <c r="M269" i="14" s="1"/>
  <c r="O259" i="14"/>
  <c r="O260" i="14" s="1"/>
  <c r="N259" i="14"/>
  <c r="N260" i="14" s="1"/>
  <c r="F258" i="14"/>
  <c r="F257" i="14"/>
  <c r="F256" i="14"/>
  <c r="F255" i="14"/>
  <c r="F254" i="14"/>
  <c r="P253" i="14"/>
  <c r="P259" i="14" s="1"/>
  <c r="M253" i="14"/>
  <c r="M259" i="14" s="1"/>
  <c r="M260" i="14" s="1"/>
  <c r="O245" i="14"/>
  <c r="O246" i="14" s="1"/>
  <c r="N245" i="14"/>
  <c r="N246" i="14" s="1"/>
  <c r="F244" i="14"/>
  <c r="F243" i="14"/>
  <c r="F242" i="14"/>
  <c r="F241" i="14"/>
  <c r="F240" i="14"/>
  <c r="P239" i="14"/>
  <c r="P245" i="14" s="1"/>
  <c r="M239" i="14"/>
  <c r="M245" i="14" s="1"/>
  <c r="M246" i="14" s="1"/>
  <c r="O236" i="14"/>
  <c r="O237" i="14" s="1"/>
  <c r="N236" i="14"/>
  <c r="N237" i="14" s="1"/>
  <c r="F235" i="14"/>
  <c r="F234" i="14"/>
  <c r="F233" i="14"/>
  <c r="F232" i="14"/>
  <c r="F231" i="14"/>
  <c r="P230" i="14"/>
  <c r="P236" i="14" s="1"/>
  <c r="M230" i="14"/>
  <c r="M236" i="14" s="1"/>
  <c r="M237" i="14" s="1"/>
  <c r="O222" i="14"/>
  <c r="O223" i="14" s="1"/>
  <c r="N222" i="14"/>
  <c r="N223" i="14" s="1"/>
  <c r="F221" i="14"/>
  <c r="F220" i="14"/>
  <c r="F219" i="14"/>
  <c r="F218" i="14"/>
  <c r="F217" i="14"/>
  <c r="P216" i="14"/>
  <c r="P222" i="14" s="1"/>
  <c r="M216" i="14"/>
  <c r="M222" i="14" s="1"/>
  <c r="M223" i="14" s="1"/>
  <c r="O213" i="14"/>
  <c r="O214" i="14" s="1"/>
  <c r="N213" i="14"/>
  <c r="N214" i="14" s="1"/>
  <c r="F212" i="14"/>
  <c r="F211" i="14"/>
  <c r="F210" i="14"/>
  <c r="F209" i="14"/>
  <c r="F208" i="14"/>
  <c r="P207" i="14"/>
  <c r="P213" i="14" s="1"/>
  <c r="M207" i="14"/>
  <c r="M213" i="14" s="1"/>
  <c r="M214" i="14" s="1"/>
  <c r="M224" i="14" l="1"/>
  <c r="M215" i="14"/>
  <c r="M283" i="14"/>
  <c r="M292" i="14"/>
  <c r="M261" i="14"/>
  <c r="M270" i="14"/>
  <c r="M247" i="14"/>
  <c r="M238" i="14"/>
  <c r="O179" i="14"/>
  <c r="O180" i="14" s="1"/>
  <c r="N179" i="14"/>
  <c r="N180" i="14" s="1"/>
  <c r="F178" i="14"/>
  <c r="F177" i="14"/>
  <c r="F176" i="14"/>
  <c r="F175" i="14"/>
  <c r="F174" i="14"/>
  <c r="P173" i="14"/>
  <c r="P179" i="14" s="1"/>
  <c r="M173" i="14"/>
  <c r="M179" i="14" s="1"/>
  <c r="M180" i="14" s="1"/>
  <c r="D204" i="14"/>
  <c r="O199" i="14"/>
  <c r="O200" i="14" s="1"/>
  <c r="N199" i="14"/>
  <c r="N200" i="14" s="1"/>
  <c r="F198" i="14"/>
  <c r="F197" i="14"/>
  <c r="F196" i="14"/>
  <c r="F195" i="14"/>
  <c r="F194" i="14"/>
  <c r="P193" i="14"/>
  <c r="P199" i="14" s="1"/>
  <c r="M193" i="14"/>
  <c r="M199" i="14" s="1"/>
  <c r="M200" i="14" s="1"/>
  <c r="O190" i="14"/>
  <c r="O191" i="14" s="1"/>
  <c r="N190" i="14"/>
  <c r="N191" i="14" s="1"/>
  <c r="F189" i="14"/>
  <c r="F188" i="14"/>
  <c r="F187" i="14"/>
  <c r="F186" i="14"/>
  <c r="F185" i="14"/>
  <c r="P184" i="14"/>
  <c r="P190" i="14" s="1"/>
  <c r="M184" i="14"/>
  <c r="M190" i="14" s="1"/>
  <c r="M191" i="14" s="1"/>
  <c r="D182" i="14"/>
  <c r="O170" i="14"/>
  <c r="O171" i="14" s="1"/>
  <c r="N170" i="14"/>
  <c r="N171" i="14" s="1"/>
  <c r="F169" i="14"/>
  <c r="F168" i="14"/>
  <c r="F167" i="14"/>
  <c r="F166" i="14"/>
  <c r="F165" i="14"/>
  <c r="P164" i="14"/>
  <c r="P170" i="14" s="1"/>
  <c r="M164" i="14"/>
  <c r="M170" i="14" s="1"/>
  <c r="M171" i="14" s="1"/>
  <c r="D161" i="14"/>
  <c r="O157" i="14"/>
  <c r="O158" i="14" s="1"/>
  <c r="N157" i="14"/>
  <c r="N158" i="14" s="1"/>
  <c r="F156" i="14"/>
  <c r="F155" i="14"/>
  <c r="F154" i="14"/>
  <c r="F153" i="14"/>
  <c r="F152" i="14"/>
  <c r="P151" i="14"/>
  <c r="P157" i="14" s="1"/>
  <c r="M151" i="14"/>
  <c r="M157" i="14" s="1"/>
  <c r="M158" i="14" s="1"/>
  <c r="D148" i="14"/>
  <c r="O144" i="14"/>
  <c r="O145" i="14" s="1"/>
  <c r="N144" i="14"/>
  <c r="N145" i="14" s="1"/>
  <c r="F143" i="14"/>
  <c r="F142" i="14"/>
  <c r="F141" i="14"/>
  <c r="F140" i="14"/>
  <c r="F139" i="14"/>
  <c r="P138" i="14"/>
  <c r="P144" i="14" s="1"/>
  <c r="M138" i="14"/>
  <c r="M144" i="14" s="1"/>
  <c r="M145" i="14" s="1"/>
  <c r="D136" i="14"/>
  <c r="O132" i="14"/>
  <c r="O133" i="14" s="1"/>
  <c r="N132" i="14"/>
  <c r="N133" i="14" s="1"/>
  <c r="F131" i="14"/>
  <c r="F130" i="14"/>
  <c r="F129" i="14"/>
  <c r="P132" i="14"/>
  <c r="M132" i="14"/>
  <c r="M133" i="14" s="1"/>
  <c r="M181" i="14" l="1"/>
  <c r="M159" i="14"/>
  <c r="M201" i="14"/>
  <c r="M134" i="14"/>
  <c r="M192" i="14"/>
  <c r="M172" i="14"/>
  <c r="M146" i="14"/>
  <c r="F120" i="14"/>
  <c r="F119" i="14"/>
  <c r="F118" i="14"/>
  <c r="F117" i="14"/>
  <c r="F115" i="14"/>
  <c r="F108" i="14"/>
  <c r="F107" i="14"/>
  <c r="F106" i="14"/>
  <c r="F104" i="14"/>
  <c r="F98" i="14"/>
  <c r="F97" i="14"/>
  <c r="F96" i="14"/>
  <c r="F95" i="14"/>
  <c r="F94" i="14"/>
  <c r="F88" i="14"/>
  <c r="F87" i="14"/>
  <c r="F86" i="14"/>
  <c r="F85" i="14"/>
  <c r="F84" i="14"/>
  <c r="F78" i="14"/>
  <c r="F77" i="14"/>
  <c r="F76" i="14"/>
  <c r="F75" i="14"/>
  <c r="F74" i="14"/>
  <c r="F68" i="14"/>
  <c r="F67" i="14"/>
  <c r="F66" i="14"/>
  <c r="F65" i="14"/>
  <c r="F64" i="14"/>
  <c r="F58" i="14"/>
  <c r="F56" i="14"/>
  <c r="F55" i="14"/>
  <c r="F53" i="14"/>
  <c r="F49" i="14"/>
  <c r="F43" i="14"/>
  <c r="F42" i="14"/>
  <c r="F41" i="14"/>
  <c r="F40" i="14"/>
  <c r="F33" i="14"/>
  <c r="F32" i="14"/>
  <c r="F31" i="14"/>
  <c r="F30" i="14"/>
  <c r="F29" i="14"/>
  <c r="F23" i="14"/>
  <c r="F22" i="14"/>
  <c r="F21" i="14"/>
  <c r="F20" i="14"/>
  <c r="F19" i="14"/>
  <c r="F11" i="14"/>
  <c r="F10" i="14"/>
  <c r="F9" i="14"/>
  <c r="F8" i="14"/>
  <c r="F7" i="14"/>
  <c r="F131" i="13"/>
  <c r="F130" i="13"/>
  <c r="F129" i="13"/>
  <c r="F128" i="13"/>
  <c r="F127" i="13"/>
  <c r="F120" i="13"/>
  <c r="F119" i="13"/>
  <c r="F118" i="13"/>
  <c r="F117" i="13"/>
  <c r="F116" i="13"/>
  <c r="F109" i="13"/>
  <c r="F108" i="13"/>
  <c r="F107" i="13"/>
  <c r="F106" i="13"/>
  <c r="F105" i="13"/>
  <c r="F98" i="13"/>
  <c r="F97" i="13"/>
  <c r="F96" i="13"/>
  <c r="F95" i="13"/>
  <c r="F94" i="13"/>
  <c r="F87" i="13"/>
  <c r="F86" i="13"/>
  <c r="F85" i="13"/>
  <c r="F84" i="13"/>
  <c r="F83" i="13"/>
  <c r="F76" i="13"/>
  <c r="F75" i="13"/>
  <c r="F74" i="13"/>
  <c r="F73" i="13"/>
  <c r="F72" i="13"/>
  <c r="F65" i="13"/>
  <c r="F64" i="13"/>
  <c r="F63" i="13"/>
  <c r="F62" i="13"/>
  <c r="F61" i="13"/>
  <c r="F55" i="13"/>
  <c r="F54" i="13"/>
  <c r="F53" i="13"/>
  <c r="F52" i="13"/>
  <c r="F51" i="13"/>
  <c r="F45" i="13"/>
  <c r="F44" i="13"/>
  <c r="F43" i="13"/>
  <c r="F42" i="13"/>
  <c r="F41" i="13"/>
  <c r="F40" i="13"/>
  <c r="F34" i="13"/>
  <c r="F33" i="13"/>
  <c r="F32" i="13"/>
  <c r="F31" i="13"/>
  <c r="F30" i="13"/>
  <c r="F29" i="13"/>
  <c r="F23" i="13"/>
  <c r="F22" i="13"/>
  <c r="F21" i="13"/>
  <c r="F20" i="13"/>
  <c r="F19" i="13"/>
  <c r="F18" i="13"/>
  <c r="F12" i="13"/>
  <c r="F11" i="13"/>
  <c r="F10" i="13"/>
  <c r="F9" i="13"/>
  <c r="F8" i="13"/>
  <c r="F7" i="13"/>
  <c r="F26" i="12"/>
  <c r="F25" i="12"/>
  <c r="F24" i="12"/>
  <c r="F23" i="12"/>
  <c r="F22" i="12"/>
  <c r="F15" i="12"/>
  <c r="F14" i="12"/>
  <c r="F13" i="12"/>
  <c r="F12" i="12"/>
  <c r="F11" i="12"/>
  <c r="F10" i="12"/>
  <c r="F9" i="12"/>
  <c r="F8" i="12"/>
  <c r="F7" i="12"/>
  <c r="F227" i="10"/>
  <c r="F228" i="10"/>
  <c r="F229" i="10"/>
  <c r="F230" i="10"/>
  <c r="F231" i="10"/>
  <c r="F226" i="10"/>
  <c r="F225" i="10"/>
  <c r="F224" i="10"/>
  <c r="F223" i="10"/>
  <c r="F222" i="10"/>
  <c r="F221" i="10"/>
  <c r="F220" i="10"/>
  <c r="F208" i="10"/>
  <c r="F209" i="10"/>
  <c r="F210" i="10"/>
  <c r="F211" i="10"/>
  <c r="F207" i="10"/>
  <c r="F206" i="10"/>
  <c r="F205" i="10"/>
  <c r="F204" i="10"/>
  <c r="F203" i="10"/>
  <c r="F202" i="10"/>
  <c r="F201" i="10"/>
  <c r="F200" i="10"/>
  <c r="F186" i="10"/>
  <c r="F187" i="10"/>
  <c r="F188" i="10"/>
  <c r="F189" i="10"/>
  <c r="F190" i="10"/>
  <c r="F191" i="10"/>
  <c r="F185" i="10"/>
  <c r="F184" i="10"/>
  <c r="F183" i="10"/>
  <c r="F182" i="10"/>
  <c r="F181" i="10"/>
  <c r="F180" i="10"/>
  <c r="F171" i="10"/>
  <c r="F172" i="10"/>
  <c r="F173" i="10"/>
  <c r="F170" i="10"/>
  <c r="F169" i="10"/>
  <c r="F168" i="10"/>
  <c r="F167" i="10"/>
  <c r="F166" i="10"/>
  <c r="F165" i="10"/>
  <c r="F164" i="10"/>
  <c r="F163" i="10"/>
  <c r="F162" i="10"/>
  <c r="F161" i="10"/>
  <c r="F144" i="10"/>
  <c r="F145" i="10"/>
  <c r="F146" i="10"/>
  <c r="F147" i="10"/>
  <c r="F148" i="10"/>
  <c r="F149" i="10"/>
  <c r="F150" i="10"/>
  <c r="F151" i="10"/>
  <c r="F152" i="10"/>
  <c r="F153" i="10"/>
  <c r="F143" i="10"/>
  <c r="F142" i="10"/>
  <c r="F141" i="10"/>
  <c r="F140" i="10"/>
  <c r="F139" i="10"/>
  <c r="F138" i="10"/>
  <c r="F137" i="10"/>
  <c r="F136" i="10"/>
  <c r="F135" i="10"/>
  <c r="F123" i="10"/>
  <c r="F124" i="10"/>
  <c r="F125" i="10"/>
  <c r="F126" i="10"/>
  <c r="F127" i="10"/>
  <c r="F122" i="10"/>
  <c r="F121" i="10"/>
  <c r="F120" i="10"/>
  <c r="F119" i="10"/>
  <c r="F118" i="10"/>
  <c r="F117" i="10"/>
  <c r="F116" i="10"/>
  <c r="F115" i="10"/>
  <c r="F106" i="10"/>
  <c r="F105" i="10"/>
  <c r="F104" i="10"/>
  <c r="F103" i="10"/>
  <c r="F102" i="10"/>
  <c r="F101" i="10"/>
  <c r="F100" i="10"/>
  <c r="F99" i="10"/>
  <c r="F91" i="10"/>
  <c r="F92" i="10"/>
  <c r="F90" i="10"/>
  <c r="F89" i="10"/>
  <c r="F88" i="10"/>
  <c r="F87" i="10"/>
  <c r="F86" i="10"/>
  <c r="F85" i="10"/>
  <c r="F84" i="10"/>
  <c r="F75" i="10"/>
  <c r="F74" i="10"/>
  <c r="F73" i="10"/>
  <c r="F72" i="10"/>
  <c r="F71" i="10"/>
  <c r="F70" i="10"/>
  <c r="F69" i="10"/>
  <c r="F61" i="10"/>
  <c r="F60" i="10"/>
  <c r="F59" i="10"/>
  <c r="F58" i="10"/>
  <c r="F57" i="10"/>
  <c r="F56" i="10"/>
  <c r="F55" i="10"/>
  <c r="F44" i="10"/>
  <c r="F45" i="10"/>
  <c r="F43" i="10"/>
  <c r="F42" i="10"/>
  <c r="F41" i="10"/>
  <c r="F40" i="10"/>
  <c r="F39" i="10"/>
  <c r="F38" i="10"/>
  <c r="F28" i="10"/>
  <c r="F27" i="10"/>
  <c r="F26" i="10"/>
  <c r="F25" i="10"/>
  <c r="F24" i="10"/>
  <c r="F23" i="10"/>
  <c r="F13" i="10"/>
  <c r="F14" i="10"/>
  <c r="F15" i="10"/>
  <c r="F16" i="10"/>
  <c r="F12" i="10"/>
  <c r="F11" i="10"/>
  <c r="F10" i="10"/>
  <c r="F9" i="10"/>
  <c r="F8" i="10"/>
  <c r="F7" i="10"/>
  <c r="F235" i="9"/>
  <c r="F236" i="9"/>
  <c r="F251" i="9"/>
  <c r="F252" i="9"/>
  <c r="F266" i="9"/>
  <c r="F267" i="9"/>
  <c r="F282" i="9"/>
  <c r="F283" i="9"/>
  <c r="F284" i="9"/>
  <c r="F285" i="9"/>
  <c r="F299" i="9"/>
  <c r="F300" i="9"/>
  <c r="F301" i="9"/>
  <c r="F302" i="9"/>
  <c r="F303" i="9"/>
  <c r="F319" i="9"/>
  <c r="F354" i="9"/>
  <c r="F370" i="9"/>
  <c r="F369" i="9"/>
  <c r="F368" i="9"/>
  <c r="F367" i="9"/>
  <c r="F366" i="9"/>
  <c r="F365" i="9"/>
  <c r="F364" i="9"/>
  <c r="F363" i="9"/>
  <c r="F353" i="9"/>
  <c r="F352" i="9"/>
  <c r="F351" i="9"/>
  <c r="F350" i="9"/>
  <c r="F349" i="9"/>
  <c r="F348" i="9"/>
  <c r="F347" i="9"/>
  <c r="F340" i="9"/>
  <c r="F339" i="9"/>
  <c r="F338" i="9"/>
  <c r="F337" i="9"/>
  <c r="F336" i="9"/>
  <c r="F335" i="9"/>
  <c r="F318" i="9"/>
  <c r="F317" i="9"/>
  <c r="F316" i="9"/>
  <c r="F315" i="9"/>
  <c r="F314" i="9"/>
  <c r="F313" i="9"/>
  <c r="F312" i="9"/>
  <c r="F298" i="9"/>
  <c r="F297" i="9"/>
  <c r="F296" i="9"/>
  <c r="F295" i="9"/>
  <c r="F294" i="9"/>
  <c r="F293" i="9"/>
  <c r="F292" i="9"/>
  <c r="F281" i="9"/>
  <c r="F280" i="9"/>
  <c r="F279" i="9"/>
  <c r="F278" i="9"/>
  <c r="F277" i="9"/>
  <c r="F276" i="9"/>
  <c r="F275" i="9"/>
  <c r="F265" i="9"/>
  <c r="F264" i="9"/>
  <c r="F263" i="9"/>
  <c r="F262" i="9"/>
  <c r="F261" i="9"/>
  <c r="F260" i="9"/>
  <c r="F259" i="9"/>
  <c r="F250" i="9"/>
  <c r="F249" i="9"/>
  <c r="F248" i="9"/>
  <c r="F247" i="9"/>
  <c r="F246" i="9"/>
  <c r="F245" i="9"/>
  <c r="F244" i="9"/>
  <c r="F234" i="9"/>
  <c r="F233" i="9"/>
  <c r="F232" i="9"/>
  <c r="F231" i="9"/>
  <c r="F230" i="9"/>
  <c r="F229" i="9"/>
  <c r="F228" i="9"/>
  <c r="F219" i="9"/>
  <c r="F218" i="9"/>
  <c r="F217" i="9"/>
  <c r="F216" i="9"/>
  <c r="F215" i="9"/>
  <c r="F214" i="9"/>
  <c r="F213" i="9"/>
  <c r="F206" i="9"/>
  <c r="F205" i="9"/>
  <c r="F204" i="9"/>
  <c r="F203" i="9"/>
  <c r="F202" i="9"/>
  <c r="F196" i="9"/>
  <c r="F195" i="9"/>
  <c r="F194" i="9"/>
  <c r="F193" i="9"/>
  <c r="F192" i="9"/>
  <c r="F191" i="9"/>
  <c r="F190" i="9"/>
  <c r="F181" i="9"/>
  <c r="F180" i="9"/>
  <c r="F179" i="9"/>
  <c r="F178" i="9"/>
  <c r="F177" i="9"/>
  <c r="F176" i="9"/>
  <c r="F175" i="9"/>
  <c r="F174" i="9"/>
  <c r="F173" i="9"/>
  <c r="F172" i="9"/>
  <c r="F162" i="9"/>
  <c r="F163" i="9"/>
  <c r="F164" i="9"/>
  <c r="F161" i="9"/>
  <c r="F160" i="9"/>
  <c r="F159" i="9"/>
  <c r="F158" i="9"/>
  <c r="F157" i="9"/>
  <c r="F156" i="9"/>
  <c r="F155" i="9"/>
  <c r="F154" i="9"/>
  <c r="F153" i="9"/>
  <c r="F142" i="9"/>
  <c r="F143" i="9"/>
  <c r="F144" i="9"/>
  <c r="F145" i="9"/>
  <c r="F141" i="9"/>
  <c r="F140" i="9"/>
  <c r="F139" i="9"/>
  <c r="F138" i="9"/>
  <c r="F137" i="9"/>
  <c r="F136" i="9"/>
  <c r="F135" i="9"/>
  <c r="F134" i="9"/>
  <c r="F133" i="9"/>
  <c r="F123" i="9"/>
  <c r="F124" i="9"/>
  <c r="F125" i="9"/>
  <c r="F122" i="9"/>
  <c r="F121" i="9"/>
  <c r="F120" i="9"/>
  <c r="F119" i="9"/>
  <c r="F118" i="9"/>
  <c r="F117" i="9"/>
  <c r="F116" i="9"/>
  <c r="F115" i="9"/>
  <c r="F114" i="9"/>
  <c r="F106" i="9"/>
  <c r="F105" i="9"/>
  <c r="F104" i="9"/>
  <c r="F103" i="9"/>
  <c r="F102" i="9"/>
  <c r="F101" i="9"/>
  <c r="F100" i="9"/>
  <c r="F99" i="9"/>
  <c r="F98" i="9"/>
  <c r="F91" i="9"/>
  <c r="F90" i="9"/>
  <c r="F89" i="9"/>
  <c r="F88" i="9"/>
  <c r="F87" i="9"/>
  <c r="F86" i="9"/>
  <c r="F85" i="9"/>
  <c r="F84" i="9"/>
  <c r="F83" i="9"/>
  <c r="F75" i="9"/>
  <c r="F74" i="9"/>
  <c r="F73" i="9"/>
  <c r="F72" i="9"/>
  <c r="F71" i="9"/>
  <c r="F70" i="9"/>
  <c r="F69" i="9"/>
  <c r="F68" i="9"/>
  <c r="F67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18" i="9"/>
  <c r="F17" i="9"/>
  <c r="F16" i="9"/>
  <c r="F15" i="9"/>
  <c r="F14" i="9"/>
  <c r="F13" i="9"/>
  <c r="F12" i="9"/>
  <c r="F11" i="9"/>
  <c r="F10" i="9"/>
  <c r="F9" i="9"/>
  <c r="F8" i="9"/>
  <c r="F7" i="9"/>
  <c r="F397" i="5"/>
  <c r="F398" i="5"/>
  <c r="F399" i="5"/>
  <c r="F400" i="5"/>
  <c r="F401" i="5"/>
  <c r="F402" i="5"/>
  <c r="F403" i="5"/>
  <c r="F404" i="5"/>
  <c r="F405" i="5"/>
  <c r="F406" i="5"/>
  <c r="F396" i="5"/>
  <c r="F395" i="5"/>
  <c r="F394" i="5"/>
  <c r="F393" i="5"/>
  <c r="F392" i="5"/>
  <c r="F391" i="5"/>
  <c r="F390" i="5"/>
  <c r="F376" i="5"/>
  <c r="F377" i="5"/>
  <c r="F378" i="5"/>
  <c r="F379" i="5"/>
  <c r="F380" i="5"/>
  <c r="F381" i="5"/>
  <c r="F382" i="5"/>
  <c r="F383" i="5"/>
  <c r="F375" i="5"/>
  <c r="F374" i="5"/>
  <c r="F373" i="5"/>
  <c r="F372" i="5"/>
  <c r="F371" i="5"/>
  <c r="F360" i="5"/>
  <c r="F359" i="5"/>
  <c r="F358" i="5"/>
  <c r="F357" i="5"/>
  <c r="F356" i="5"/>
  <c r="F345" i="5"/>
  <c r="F344" i="5"/>
  <c r="F343" i="5"/>
  <c r="F342" i="5"/>
  <c r="F341" i="5"/>
  <c r="F333" i="5"/>
  <c r="F332" i="5"/>
  <c r="F331" i="5"/>
  <c r="F330" i="5"/>
  <c r="F329" i="5"/>
  <c r="F322" i="5"/>
  <c r="F321" i="5"/>
  <c r="F320" i="5"/>
  <c r="F319" i="5"/>
  <c r="F318" i="5"/>
  <c r="F310" i="5"/>
  <c r="F309" i="5"/>
  <c r="F308" i="5"/>
  <c r="F307" i="5"/>
  <c r="F306" i="5"/>
  <c r="F298" i="5"/>
  <c r="F297" i="5"/>
  <c r="F296" i="5"/>
  <c r="F295" i="5"/>
  <c r="F294" i="5"/>
  <c r="F286" i="5"/>
  <c r="F285" i="5"/>
  <c r="F284" i="5"/>
  <c r="F283" i="5"/>
  <c r="F282" i="5"/>
  <c r="F274" i="5"/>
  <c r="F273" i="5"/>
  <c r="F272" i="5"/>
  <c r="F271" i="5"/>
  <c r="F270" i="5"/>
  <c r="F269" i="5"/>
  <c r="F268" i="5"/>
  <c r="F267" i="5"/>
  <c r="F258" i="5"/>
  <c r="F257" i="5"/>
  <c r="F256" i="5"/>
  <c r="F255" i="5"/>
  <c r="F254" i="5"/>
  <c r="F253" i="5"/>
  <c r="F252" i="5"/>
  <c r="F244" i="5"/>
  <c r="F243" i="5"/>
  <c r="F242" i="5"/>
  <c r="F241" i="5"/>
  <c r="F240" i="5"/>
  <c r="F239" i="5"/>
  <c r="F238" i="5"/>
  <c r="F230" i="5"/>
  <c r="F229" i="5"/>
  <c r="F228" i="5"/>
  <c r="F227" i="5"/>
  <c r="F226" i="5"/>
  <c r="F225" i="5"/>
  <c r="F224" i="5"/>
  <c r="F215" i="5"/>
  <c r="F216" i="5"/>
  <c r="F217" i="5"/>
  <c r="F214" i="5"/>
  <c r="F213" i="5"/>
  <c r="F212" i="5"/>
  <c r="F211" i="5"/>
  <c r="F210" i="5"/>
  <c r="F200" i="5"/>
  <c r="F198" i="5"/>
  <c r="F197" i="5"/>
  <c r="F196" i="5"/>
  <c r="F189" i="5"/>
  <c r="F188" i="5"/>
  <c r="F187" i="5"/>
  <c r="F186" i="5"/>
  <c r="F185" i="5"/>
  <c r="F175" i="5"/>
  <c r="F174" i="5"/>
  <c r="F173" i="5"/>
  <c r="F172" i="5"/>
  <c r="F171" i="5"/>
  <c r="F170" i="5"/>
  <c r="F169" i="5"/>
  <c r="F168" i="5"/>
  <c r="F160" i="5"/>
  <c r="F159" i="5"/>
  <c r="F158" i="5"/>
  <c r="F157" i="5"/>
  <c r="F156" i="5"/>
  <c r="F155" i="5"/>
  <c r="F154" i="5"/>
  <c r="F153" i="5"/>
  <c r="F144" i="5"/>
  <c r="F143" i="5"/>
  <c r="F142" i="5"/>
  <c r="F141" i="5"/>
  <c r="F140" i="5"/>
  <c r="F139" i="5"/>
  <c r="F138" i="5"/>
  <c r="F137" i="5"/>
  <c r="F129" i="5"/>
  <c r="F128" i="5"/>
  <c r="F127" i="5"/>
  <c r="F126" i="5"/>
  <c r="F125" i="5"/>
  <c r="F124" i="5"/>
  <c r="F123" i="5"/>
  <c r="F122" i="5"/>
  <c r="F113" i="5"/>
  <c r="F112" i="5"/>
  <c r="F111" i="5"/>
  <c r="F110" i="5"/>
  <c r="F109" i="5"/>
  <c r="F108" i="5"/>
  <c r="F107" i="5"/>
  <c r="F106" i="5"/>
  <c r="F98" i="5"/>
  <c r="F97" i="5"/>
  <c r="F96" i="5"/>
  <c r="F95" i="5"/>
  <c r="F94" i="5"/>
  <c r="F93" i="5"/>
  <c r="F92" i="5"/>
  <c r="F91" i="5"/>
  <c r="F65" i="5"/>
  <c r="F82" i="5"/>
  <c r="F81" i="5"/>
  <c r="F80" i="5"/>
  <c r="F79" i="5"/>
  <c r="F78" i="5"/>
  <c r="F77" i="5"/>
  <c r="F76" i="5"/>
  <c r="F75" i="5"/>
  <c r="F74" i="5"/>
  <c r="F73" i="5"/>
  <c r="F63" i="5"/>
  <c r="F62" i="5"/>
  <c r="F61" i="5"/>
  <c r="F60" i="5"/>
  <c r="F59" i="5"/>
  <c r="F58" i="5"/>
  <c r="F57" i="5"/>
  <c r="F56" i="5"/>
  <c r="F55" i="5"/>
  <c r="F48" i="5"/>
  <c r="F47" i="5"/>
  <c r="F46" i="5"/>
  <c r="F45" i="5"/>
  <c r="F44" i="5"/>
  <c r="F43" i="5"/>
  <c r="F42" i="5"/>
  <c r="F41" i="5"/>
  <c r="F34" i="5"/>
  <c r="F33" i="5"/>
  <c r="F32" i="5"/>
  <c r="F31" i="5"/>
  <c r="F30" i="5"/>
  <c r="F29" i="5"/>
  <c r="F28" i="5"/>
  <c r="F27" i="5"/>
  <c r="F26" i="5"/>
  <c r="F11" i="5"/>
  <c r="F12" i="5"/>
  <c r="F13" i="5"/>
  <c r="F14" i="5"/>
  <c r="F15" i="5"/>
  <c r="F16" i="5"/>
  <c r="F17" i="5"/>
  <c r="F18" i="5"/>
  <c r="F19" i="5"/>
  <c r="F10" i="5"/>
  <c r="F9" i="5"/>
  <c r="F8" i="5"/>
  <c r="F7" i="5"/>
  <c r="F121" i="8"/>
  <c r="F120" i="8"/>
  <c r="F119" i="8"/>
  <c r="F118" i="8"/>
  <c r="F117" i="8"/>
  <c r="F111" i="8"/>
  <c r="F110" i="8"/>
  <c r="F109" i="8"/>
  <c r="F108" i="8"/>
  <c r="F107" i="8"/>
  <c r="F100" i="8"/>
  <c r="F99" i="8"/>
  <c r="F98" i="8"/>
  <c r="F97" i="8"/>
  <c r="F91" i="8"/>
  <c r="F90" i="8"/>
  <c r="F89" i="8"/>
  <c r="F81" i="8"/>
  <c r="F80" i="8"/>
  <c r="F79" i="8"/>
  <c r="F78" i="8"/>
  <c r="F77" i="8"/>
  <c r="F65" i="8"/>
  <c r="F66" i="8"/>
  <c r="F67" i="8"/>
  <c r="F68" i="8"/>
  <c r="F69" i="8"/>
  <c r="F64" i="8"/>
  <c r="F63" i="8"/>
  <c r="F62" i="8"/>
  <c r="F61" i="8"/>
  <c r="F60" i="8"/>
  <c r="F53" i="8"/>
  <c r="F52" i="8"/>
  <c r="F51" i="8"/>
  <c r="F50" i="8"/>
  <c r="F49" i="8"/>
  <c r="F43" i="8"/>
  <c r="F42" i="8"/>
  <c r="F41" i="8"/>
  <c r="F40" i="8"/>
  <c r="F39" i="8"/>
  <c r="F31" i="8"/>
  <c r="F30" i="8"/>
  <c r="F29" i="8"/>
  <c r="F28" i="8"/>
  <c r="F27" i="8"/>
  <c r="F26" i="8"/>
  <c r="F25" i="8"/>
  <c r="F24" i="8"/>
  <c r="F23" i="8"/>
  <c r="F15" i="8"/>
  <c r="F14" i="8"/>
  <c r="F13" i="8"/>
  <c r="F12" i="8"/>
  <c r="F11" i="8"/>
  <c r="F10" i="8"/>
  <c r="F9" i="8"/>
  <c r="F8" i="8"/>
  <c r="F7" i="8"/>
  <c r="F240" i="7"/>
  <c r="F239" i="7"/>
  <c r="F238" i="7"/>
  <c r="F237" i="7"/>
  <c r="F236" i="7"/>
  <c r="F235" i="7"/>
  <c r="F234" i="7"/>
  <c r="F233" i="7"/>
  <c r="F232" i="7"/>
  <c r="F225" i="7"/>
  <c r="F224" i="7"/>
  <c r="F223" i="7"/>
  <c r="F222" i="7"/>
  <c r="F221" i="7"/>
  <c r="F220" i="7"/>
  <c r="F219" i="7"/>
  <c r="F218" i="7"/>
  <c r="F217" i="7"/>
  <c r="F210" i="7"/>
  <c r="F209" i="7"/>
  <c r="F208" i="7"/>
  <c r="F207" i="7"/>
  <c r="F206" i="7"/>
  <c r="F205" i="7"/>
  <c r="F204" i="7"/>
  <c r="F203" i="7"/>
  <c r="F202" i="7"/>
  <c r="F192" i="7"/>
  <c r="F193" i="7"/>
  <c r="F191" i="7"/>
  <c r="F190" i="7"/>
  <c r="F189" i="7"/>
  <c r="F187" i="7"/>
  <c r="F186" i="7"/>
  <c r="F185" i="7"/>
  <c r="F184" i="7"/>
  <c r="F183" i="7"/>
  <c r="F182" i="7"/>
  <c r="F173" i="7"/>
  <c r="F172" i="7"/>
  <c r="F171" i="7"/>
  <c r="F170" i="7"/>
  <c r="F169" i="7"/>
  <c r="F168" i="7"/>
  <c r="F167" i="7"/>
  <c r="F166" i="7"/>
  <c r="F165" i="7"/>
  <c r="F157" i="7"/>
  <c r="F156" i="7"/>
  <c r="F155" i="7"/>
  <c r="F154" i="7"/>
  <c r="F153" i="7"/>
  <c r="F152" i="7"/>
  <c r="F151" i="7"/>
  <c r="F150" i="7"/>
  <c r="F149" i="7"/>
  <c r="F141" i="7"/>
  <c r="F140" i="7"/>
  <c r="F139" i="7"/>
  <c r="F138" i="7"/>
  <c r="F137" i="7"/>
  <c r="F136" i="7"/>
  <c r="F135" i="7"/>
  <c r="F134" i="7"/>
  <c r="F126" i="7"/>
  <c r="F125" i="7"/>
  <c r="F124" i="7"/>
  <c r="F123" i="7"/>
  <c r="F122" i="7"/>
  <c r="F121" i="7"/>
  <c r="F120" i="7"/>
  <c r="F119" i="7"/>
  <c r="F118" i="7"/>
  <c r="F111" i="7"/>
  <c r="F110" i="7"/>
  <c r="F109" i="7"/>
  <c r="F108" i="7"/>
  <c r="F107" i="7"/>
  <c r="F106" i="7"/>
  <c r="F105" i="7"/>
  <c r="F104" i="7"/>
  <c r="F103" i="7"/>
  <c r="F94" i="7"/>
  <c r="F93" i="7"/>
  <c r="F92" i="7"/>
  <c r="F91" i="7"/>
  <c r="F90" i="7"/>
  <c r="F89" i="7"/>
  <c r="F88" i="7"/>
  <c r="F87" i="7"/>
  <c r="F86" i="7"/>
  <c r="F78" i="7"/>
  <c r="F77" i="7"/>
  <c r="F76" i="7"/>
  <c r="F75" i="7"/>
  <c r="F74" i="7"/>
  <c r="F73" i="7"/>
  <c r="F72" i="7"/>
  <c r="F71" i="7"/>
  <c r="F70" i="7"/>
  <c r="F59" i="7"/>
  <c r="F60" i="7"/>
  <c r="F61" i="7"/>
  <c r="F62" i="7"/>
  <c r="F58" i="7"/>
  <c r="F57" i="7"/>
  <c r="F56" i="7"/>
  <c r="F55" i="7"/>
  <c r="F54" i="7"/>
  <c r="F53" i="7"/>
  <c r="F52" i="7"/>
  <c r="F42" i="7"/>
  <c r="F43" i="7"/>
  <c r="F44" i="7"/>
  <c r="F45" i="7"/>
  <c r="F41" i="7"/>
  <c r="F40" i="7"/>
  <c r="F39" i="7"/>
  <c r="F38" i="7"/>
  <c r="F37" i="7"/>
  <c r="F36" i="7"/>
  <c r="F35" i="7"/>
  <c r="F26" i="7"/>
  <c r="F27" i="7"/>
  <c r="F25" i="7"/>
  <c r="F24" i="7"/>
  <c r="F23" i="7"/>
  <c r="F22" i="7"/>
  <c r="F21" i="7"/>
  <c r="F20" i="7"/>
  <c r="F14" i="7"/>
  <c r="F13" i="7"/>
  <c r="F12" i="7"/>
  <c r="F11" i="7"/>
  <c r="F10" i="7"/>
  <c r="F9" i="7"/>
  <c r="F8" i="7"/>
  <c r="F7" i="7"/>
  <c r="F299" i="6"/>
  <c r="F300" i="6"/>
  <c r="F301" i="6"/>
  <c r="F302" i="6"/>
  <c r="F303" i="6"/>
  <c r="F298" i="6"/>
  <c r="F297" i="6"/>
  <c r="F296" i="6"/>
  <c r="F295" i="6"/>
  <c r="F294" i="6"/>
  <c r="F293" i="6"/>
  <c r="F292" i="6"/>
  <c r="F291" i="6"/>
  <c r="F290" i="6"/>
  <c r="F278" i="6"/>
  <c r="F279" i="6"/>
  <c r="F280" i="6"/>
  <c r="F281" i="6"/>
  <c r="F282" i="6"/>
  <c r="F283" i="6"/>
  <c r="F277" i="6"/>
  <c r="F276" i="6"/>
  <c r="F275" i="6"/>
  <c r="F274" i="6"/>
  <c r="F273" i="6"/>
  <c r="F272" i="6"/>
  <c r="F271" i="6"/>
  <c r="F270" i="6"/>
  <c r="F260" i="6"/>
  <c r="F259" i="6"/>
  <c r="F258" i="6"/>
  <c r="F257" i="6"/>
  <c r="F256" i="6"/>
  <c r="F255" i="6"/>
  <c r="F254" i="6"/>
  <c r="F253" i="6"/>
  <c r="F244" i="6"/>
  <c r="F243" i="6"/>
  <c r="F242" i="6"/>
  <c r="F241" i="6"/>
  <c r="F240" i="6"/>
  <c r="F239" i="6"/>
  <c r="F238" i="6"/>
  <c r="F237" i="6"/>
  <c r="F228" i="6"/>
  <c r="F227" i="6"/>
  <c r="F226" i="6"/>
  <c r="F225" i="6"/>
  <c r="F224" i="6"/>
  <c r="F223" i="6"/>
  <c r="F222" i="6"/>
  <c r="F221" i="6"/>
  <c r="F215" i="6"/>
  <c r="F214" i="6"/>
  <c r="F213" i="6"/>
  <c r="F212" i="6"/>
  <c r="F211" i="6"/>
  <c r="F210" i="6"/>
  <c r="F209" i="6"/>
  <c r="F208" i="6"/>
  <c r="F207" i="6"/>
  <c r="F199" i="6"/>
  <c r="F198" i="6"/>
  <c r="F197" i="6"/>
  <c r="F196" i="6"/>
  <c r="F195" i="6"/>
  <c r="F194" i="6"/>
  <c r="F193" i="6"/>
  <c r="F192" i="6"/>
  <c r="F191" i="6"/>
  <c r="F183" i="6"/>
  <c r="F182" i="6"/>
  <c r="F181" i="6"/>
  <c r="F180" i="6"/>
  <c r="F179" i="6"/>
  <c r="F178" i="6"/>
  <c r="F177" i="6"/>
  <c r="F176" i="6"/>
  <c r="F175" i="6"/>
  <c r="F166" i="6"/>
  <c r="F165" i="6"/>
  <c r="F164" i="6"/>
  <c r="F163" i="6"/>
  <c r="F162" i="6"/>
  <c r="F161" i="6"/>
  <c r="F160" i="6"/>
  <c r="F159" i="6"/>
  <c r="F158" i="6"/>
  <c r="F149" i="6"/>
  <c r="F148" i="6"/>
  <c r="F147" i="6"/>
  <c r="F146" i="6"/>
  <c r="F145" i="6"/>
  <c r="F144" i="6"/>
  <c r="F143" i="6"/>
  <c r="F142" i="6"/>
  <c r="F132" i="6"/>
  <c r="F133" i="6"/>
  <c r="F134" i="6"/>
  <c r="F131" i="6"/>
  <c r="F130" i="6"/>
  <c r="F129" i="6"/>
  <c r="F128" i="6"/>
  <c r="F127" i="6"/>
  <c r="F126" i="6"/>
  <c r="F125" i="6"/>
  <c r="F115" i="6"/>
  <c r="F114" i="6"/>
  <c r="F113" i="6"/>
  <c r="F112" i="6"/>
  <c r="F111" i="6"/>
  <c r="F110" i="6"/>
  <c r="F109" i="6"/>
  <c r="F98" i="6"/>
  <c r="F97" i="6"/>
  <c r="F96" i="6"/>
  <c r="F95" i="6"/>
  <c r="F94" i="6"/>
  <c r="F93" i="6"/>
  <c r="F92" i="6"/>
  <c r="F82" i="6"/>
  <c r="F83" i="6"/>
  <c r="F84" i="6"/>
  <c r="F81" i="6"/>
  <c r="F80" i="6"/>
  <c r="F79" i="6"/>
  <c r="F78" i="6"/>
  <c r="F77" i="6"/>
  <c r="F76" i="6"/>
  <c r="F67" i="6"/>
  <c r="F64" i="6"/>
  <c r="F65" i="6"/>
  <c r="F66" i="6"/>
  <c r="F63" i="6"/>
  <c r="F62" i="6"/>
  <c r="F61" i="6"/>
  <c r="F60" i="6"/>
  <c r="F59" i="6"/>
  <c r="F58" i="6"/>
  <c r="F48" i="6"/>
  <c r="F49" i="6"/>
  <c r="F50" i="6"/>
  <c r="F47" i="6"/>
  <c r="F46" i="6"/>
  <c r="F45" i="6"/>
  <c r="F44" i="6"/>
  <c r="F43" i="6"/>
  <c r="F42" i="6"/>
  <c r="F40" i="6"/>
  <c r="F39" i="6"/>
  <c r="F29" i="6"/>
  <c r="F28" i="6"/>
  <c r="F27" i="6"/>
  <c r="F26" i="6"/>
  <c r="F25" i="6"/>
  <c r="F24" i="6"/>
  <c r="F23" i="6"/>
  <c r="F22" i="6"/>
  <c r="F14" i="6"/>
  <c r="F13" i="6"/>
  <c r="F12" i="6"/>
  <c r="F11" i="6"/>
  <c r="F10" i="6"/>
  <c r="F9" i="6"/>
  <c r="F8" i="6"/>
  <c r="F253" i="3"/>
  <c r="F254" i="3"/>
  <c r="F252" i="3"/>
  <c r="F251" i="3"/>
  <c r="F250" i="3"/>
  <c r="F249" i="3"/>
  <c r="F241" i="3"/>
  <c r="F240" i="3"/>
  <c r="F239" i="3"/>
  <c r="F238" i="3"/>
  <c r="F237" i="3"/>
  <c r="F228" i="3"/>
  <c r="F229" i="3"/>
  <c r="F227" i="3"/>
  <c r="F225" i="3"/>
  <c r="F224" i="3"/>
  <c r="F223" i="3"/>
  <c r="F222" i="3"/>
  <c r="F221" i="3"/>
  <c r="F220" i="3"/>
  <c r="F213" i="3"/>
  <c r="F212" i="3"/>
  <c r="F211" i="3"/>
  <c r="F210" i="3"/>
  <c r="F209" i="3"/>
  <c r="F208" i="3"/>
  <c r="F207" i="3"/>
  <c r="F206" i="3"/>
  <c r="F199" i="3"/>
  <c r="F198" i="3"/>
  <c r="F197" i="3"/>
  <c r="F196" i="3"/>
  <c r="F195" i="3"/>
  <c r="F194" i="3"/>
  <c r="F193" i="3"/>
  <c r="F187" i="3"/>
  <c r="F186" i="3"/>
  <c r="F185" i="3"/>
  <c r="F184" i="3"/>
  <c r="F183" i="3"/>
  <c r="F182" i="3"/>
  <c r="F181" i="3"/>
  <c r="F180" i="3"/>
  <c r="F171" i="3"/>
  <c r="F170" i="3"/>
  <c r="F169" i="3"/>
  <c r="F168" i="3"/>
  <c r="F167" i="3"/>
  <c r="F166" i="3"/>
  <c r="F165" i="3"/>
  <c r="F164" i="3"/>
  <c r="F157" i="3"/>
  <c r="F158" i="3"/>
  <c r="F156" i="3"/>
  <c r="F155" i="3"/>
  <c r="F154" i="3"/>
  <c r="F153" i="3"/>
  <c r="F152" i="3"/>
  <c r="F151" i="3"/>
  <c r="F150" i="3"/>
  <c r="F138" i="3"/>
  <c r="F137" i="3"/>
  <c r="F136" i="3"/>
  <c r="F135" i="3"/>
  <c r="F134" i="3"/>
  <c r="F133" i="3"/>
  <c r="F132" i="3"/>
  <c r="F125" i="3"/>
  <c r="F124" i="3"/>
  <c r="F123" i="3"/>
  <c r="F122" i="3"/>
  <c r="F121" i="3"/>
  <c r="F120" i="3"/>
  <c r="F119" i="3"/>
  <c r="F118" i="3"/>
  <c r="F109" i="3"/>
  <c r="F108" i="3"/>
  <c r="F107" i="3"/>
  <c r="F106" i="3"/>
  <c r="F105" i="3"/>
  <c r="F104" i="3"/>
  <c r="F103" i="3"/>
  <c r="F94" i="3"/>
  <c r="F95" i="3"/>
  <c r="F96" i="3"/>
  <c r="F97" i="3"/>
  <c r="F93" i="3"/>
  <c r="F92" i="3"/>
  <c r="F91" i="3"/>
  <c r="F90" i="3"/>
  <c r="F89" i="3"/>
  <c r="F81" i="3"/>
  <c r="F80" i="3"/>
  <c r="F79" i="3"/>
  <c r="F78" i="3"/>
  <c r="F77" i="3"/>
  <c r="F71" i="3"/>
  <c r="F70" i="3"/>
  <c r="F69" i="3"/>
  <c r="F68" i="3"/>
  <c r="F67" i="3"/>
  <c r="F59" i="3"/>
  <c r="F57" i="3"/>
  <c r="F56" i="3"/>
  <c r="F55" i="3"/>
  <c r="F54" i="3"/>
  <c r="F53" i="3"/>
  <c r="F52" i="3"/>
  <c r="F45" i="3"/>
  <c r="F44" i="3"/>
  <c r="F42" i="3"/>
  <c r="F41" i="3"/>
  <c r="F39" i="3"/>
  <c r="F30" i="3"/>
  <c r="F29" i="3"/>
  <c r="F28" i="3"/>
  <c r="F27" i="3"/>
  <c r="F26" i="3"/>
  <c r="F24" i="3"/>
  <c r="F23" i="3"/>
  <c r="F22" i="3"/>
  <c r="F16" i="3"/>
  <c r="F15" i="3"/>
  <c r="F14" i="3"/>
  <c r="F13" i="3"/>
  <c r="F11" i="3"/>
  <c r="F10" i="3"/>
  <c r="F9" i="3"/>
  <c r="F8" i="3"/>
  <c r="F265" i="4"/>
  <c r="F264" i="4"/>
  <c r="F262" i="4"/>
  <c r="F261" i="4"/>
  <c r="F260" i="4"/>
  <c r="F259" i="4"/>
  <c r="F258" i="4"/>
  <c r="F244" i="4"/>
  <c r="F243" i="4"/>
  <c r="F242" i="4"/>
  <c r="F241" i="4"/>
  <c r="F240" i="4"/>
  <c r="F239" i="4"/>
  <c r="F238" i="4"/>
  <c r="F237" i="4"/>
  <c r="F229" i="4"/>
  <c r="F228" i="4"/>
  <c r="F227" i="4"/>
  <c r="F226" i="4"/>
  <c r="F225" i="4"/>
  <c r="F224" i="4"/>
  <c r="F223" i="4"/>
  <c r="F222" i="4"/>
  <c r="F215" i="4"/>
  <c r="F214" i="4"/>
  <c r="F213" i="4"/>
  <c r="F212" i="4"/>
  <c r="F211" i="4"/>
  <c r="F210" i="4"/>
  <c r="F209" i="4"/>
  <c r="F208" i="4"/>
  <c r="F202" i="4"/>
  <c r="F201" i="4"/>
  <c r="F200" i="4"/>
  <c r="F199" i="4"/>
  <c r="F198" i="4"/>
  <c r="F197" i="4"/>
  <c r="F196" i="4"/>
  <c r="F186" i="4"/>
  <c r="F187" i="4"/>
  <c r="F188" i="4"/>
  <c r="F185" i="4"/>
  <c r="F184" i="4"/>
  <c r="F183" i="4"/>
  <c r="F182" i="4"/>
  <c r="F181" i="4"/>
  <c r="F180" i="4"/>
  <c r="F173" i="4"/>
  <c r="F172" i="4"/>
  <c r="F170" i="4"/>
  <c r="F168" i="4"/>
  <c r="F167" i="4"/>
  <c r="F156" i="4"/>
  <c r="F155" i="4"/>
  <c r="F154" i="4"/>
  <c r="F153" i="4"/>
  <c r="F152" i="4"/>
  <c r="F151" i="4"/>
  <c r="F142" i="4"/>
  <c r="F141" i="4"/>
  <c r="F140" i="4"/>
  <c r="F139" i="4"/>
  <c r="F138" i="4"/>
  <c r="F137" i="4"/>
  <c r="F126" i="4"/>
  <c r="F125" i="4"/>
  <c r="F124" i="4"/>
  <c r="F123" i="4"/>
  <c r="F122" i="4"/>
  <c r="F121" i="4"/>
  <c r="F111" i="4"/>
  <c r="F110" i="4"/>
  <c r="F109" i="4"/>
  <c r="F108" i="4"/>
  <c r="F107" i="4"/>
  <c r="F106" i="4"/>
  <c r="F99" i="4"/>
  <c r="F98" i="4"/>
  <c r="F97" i="4"/>
  <c r="F96" i="4"/>
  <c r="F95" i="4"/>
  <c r="F94" i="4"/>
  <c r="F88" i="4"/>
  <c r="F87" i="4"/>
  <c r="F86" i="4"/>
  <c r="F85" i="4"/>
  <c r="F84" i="4"/>
  <c r="F83" i="4"/>
  <c r="F75" i="4"/>
  <c r="F74" i="4"/>
  <c r="F73" i="4"/>
  <c r="F72" i="4"/>
  <c r="F71" i="4"/>
  <c r="F70" i="4"/>
  <c r="F61" i="4"/>
  <c r="F62" i="4"/>
  <c r="F60" i="4"/>
  <c r="F59" i="4"/>
  <c r="F58" i="4"/>
  <c r="F57" i="4"/>
  <c r="F56" i="4"/>
  <c r="F48" i="4"/>
  <c r="F47" i="4"/>
  <c r="F46" i="4"/>
  <c r="F45" i="4"/>
  <c r="F44" i="4"/>
  <c r="F37" i="4"/>
  <c r="F36" i="4"/>
  <c r="F35" i="4"/>
  <c r="F34" i="4"/>
  <c r="F33" i="4"/>
  <c r="F26" i="4"/>
  <c r="F25" i="4"/>
  <c r="F24" i="4"/>
  <c r="F22" i="4"/>
  <c r="F21" i="4"/>
  <c r="F15" i="4"/>
  <c r="F14" i="4"/>
  <c r="F13" i="4"/>
  <c r="F12" i="4"/>
  <c r="F10" i="4"/>
  <c r="F9" i="4"/>
  <c r="F8" i="4"/>
  <c r="F7" i="4"/>
  <c r="F237" i="2"/>
  <c r="F236" i="2"/>
  <c r="F235" i="2"/>
  <c r="F234" i="2"/>
  <c r="F233" i="2"/>
  <c r="F232" i="2"/>
  <c r="F231" i="2"/>
  <c r="F230" i="2"/>
  <c r="F224" i="2"/>
  <c r="F222" i="2"/>
  <c r="F221" i="2"/>
  <c r="F220" i="2"/>
  <c r="F219" i="2"/>
  <c r="F218" i="2"/>
  <c r="F217" i="2"/>
  <c r="F207" i="2"/>
  <c r="F206" i="2"/>
  <c r="F205" i="2"/>
  <c r="F204" i="2"/>
  <c r="F203" i="2"/>
  <c r="F202" i="2"/>
  <c r="F201" i="2"/>
  <c r="F200" i="2"/>
  <c r="F192" i="2"/>
  <c r="F191" i="2"/>
  <c r="F190" i="2"/>
  <c r="F189" i="2"/>
  <c r="F188" i="2"/>
  <c r="F187" i="2"/>
  <c r="F186" i="2"/>
  <c r="F185" i="2"/>
  <c r="F176" i="2"/>
  <c r="F175" i="2"/>
  <c r="F174" i="2"/>
  <c r="F173" i="2"/>
  <c r="F172" i="2"/>
  <c r="F171" i="2"/>
  <c r="F170" i="2"/>
  <c r="F169" i="2"/>
  <c r="F161" i="2"/>
  <c r="F160" i="2"/>
  <c r="F159" i="2"/>
  <c r="F158" i="2"/>
  <c r="F157" i="2"/>
  <c r="F156" i="2"/>
  <c r="F155" i="2"/>
  <c r="F154" i="2"/>
  <c r="F146" i="2"/>
  <c r="F145" i="2"/>
  <c r="F144" i="2"/>
  <c r="F143" i="2"/>
  <c r="F142" i="2"/>
  <c r="F141" i="2"/>
  <c r="F135" i="2"/>
  <c r="F134" i="2"/>
  <c r="F133" i="2"/>
  <c r="F132" i="2"/>
  <c r="F131" i="2"/>
  <c r="F123" i="2"/>
  <c r="F122" i="2"/>
  <c r="F121" i="2"/>
  <c r="F120" i="2"/>
  <c r="F119" i="2"/>
  <c r="F118" i="2"/>
  <c r="F117" i="2"/>
  <c r="F116" i="2"/>
  <c r="F115" i="2"/>
  <c r="F114" i="2"/>
  <c r="F108" i="2"/>
  <c r="F107" i="2"/>
  <c r="F106" i="2"/>
  <c r="F105" i="2"/>
  <c r="F104" i="2"/>
  <c r="F103" i="2"/>
  <c r="F102" i="2"/>
  <c r="F101" i="2"/>
  <c r="F100" i="2"/>
  <c r="F99" i="2"/>
  <c r="F92" i="2"/>
  <c r="F91" i="2"/>
  <c r="F90" i="2"/>
  <c r="F89" i="2"/>
  <c r="F87" i="2"/>
  <c r="F81" i="2"/>
  <c r="F80" i="2"/>
  <c r="F79" i="2"/>
  <c r="F78" i="2"/>
  <c r="F77" i="2"/>
  <c r="F76" i="2"/>
  <c r="F75" i="2"/>
  <c r="F74" i="2"/>
  <c r="F73" i="2"/>
  <c r="F66" i="2"/>
  <c r="F65" i="2"/>
  <c r="F64" i="2"/>
  <c r="F63" i="2"/>
  <c r="F62" i="2"/>
  <c r="F61" i="2"/>
  <c r="F60" i="2"/>
  <c r="F59" i="2"/>
  <c r="F58" i="2"/>
  <c r="F57" i="2"/>
  <c r="F51" i="2"/>
  <c r="F50" i="2"/>
  <c r="F49" i="2"/>
  <c r="F48" i="2"/>
  <c r="F47" i="2"/>
  <c r="F46" i="2"/>
  <c r="F45" i="2"/>
  <c r="F44" i="2"/>
  <c r="F43" i="2"/>
  <c r="F42" i="2"/>
  <c r="F35" i="2"/>
  <c r="F34" i="2"/>
  <c r="F33" i="2"/>
  <c r="F32" i="2"/>
  <c r="F31" i="2"/>
  <c r="F30" i="2"/>
  <c r="F29" i="2"/>
  <c r="F28" i="2"/>
  <c r="F27" i="2"/>
  <c r="F26" i="2"/>
  <c r="F15" i="2"/>
  <c r="F16" i="2"/>
  <c r="F17" i="2"/>
  <c r="F18" i="2"/>
  <c r="F14" i="2"/>
  <c r="F13" i="2"/>
  <c r="F12" i="2"/>
  <c r="F11" i="2"/>
  <c r="F10" i="2"/>
  <c r="F9" i="2"/>
  <c r="F8" i="2"/>
  <c r="F7" i="2"/>
  <c r="F403" i="1"/>
  <c r="F402" i="1"/>
  <c r="F401" i="1"/>
  <c r="F400" i="1"/>
  <c r="F399" i="1"/>
  <c r="F398" i="1"/>
  <c r="F397" i="1"/>
  <c r="F396" i="1"/>
  <c r="F381" i="1"/>
  <c r="F380" i="1"/>
  <c r="F379" i="1"/>
  <c r="F378" i="1"/>
  <c r="F377" i="1"/>
  <c r="F376" i="1"/>
  <c r="F375" i="1"/>
  <c r="F360" i="1"/>
  <c r="F359" i="1"/>
  <c r="F358" i="1"/>
  <c r="F357" i="1"/>
  <c r="F356" i="1"/>
  <c r="F355" i="1"/>
  <c r="F354" i="1"/>
  <c r="F340" i="1"/>
  <c r="F339" i="1"/>
  <c r="F338" i="1"/>
  <c r="F337" i="1"/>
  <c r="F336" i="1"/>
  <c r="F321" i="1"/>
  <c r="F320" i="1"/>
  <c r="F319" i="1"/>
  <c r="F318" i="1"/>
  <c r="F317" i="1"/>
  <c r="F316" i="1"/>
  <c r="F305" i="1"/>
  <c r="F304" i="1"/>
  <c r="F303" i="1"/>
  <c r="F302" i="1"/>
  <c r="F301" i="1"/>
  <c r="F300" i="1"/>
  <c r="F286" i="1"/>
  <c r="F285" i="1"/>
  <c r="F284" i="1"/>
  <c r="F283" i="1"/>
  <c r="F282" i="1"/>
  <c r="F281" i="1"/>
  <c r="F280" i="1"/>
  <c r="F267" i="1"/>
  <c r="F266" i="1"/>
  <c r="F265" i="1"/>
  <c r="F264" i="1"/>
  <c r="F263" i="1"/>
  <c r="F262" i="1"/>
  <c r="F261" i="1"/>
  <c r="F260" i="1"/>
  <c r="F244" i="1"/>
  <c r="F243" i="1"/>
  <c r="F242" i="1"/>
  <c r="F241" i="1"/>
  <c r="F240" i="1"/>
  <c r="F226" i="1"/>
  <c r="F225" i="1"/>
  <c r="F224" i="1"/>
  <c r="F223" i="1"/>
  <c r="F222" i="1"/>
  <c r="F221" i="1"/>
  <c r="F220" i="1"/>
  <c r="F219" i="1"/>
  <c r="F204" i="1"/>
  <c r="F203" i="1"/>
  <c r="F202" i="1"/>
  <c r="F201" i="1"/>
  <c r="F200" i="1"/>
  <c r="F199" i="1"/>
  <c r="F198" i="1"/>
  <c r="F197" i="1"/>
  <c r="F156" i="1"/>
  <c r="F141" i="1"/>
  <c r="F140" i="1"/>
  <c r="F138" i="1"/>
  <c r="F137" i="1"/>
  <c r="F136" i="1"/>
  <c r="F135" i="1"/>
  <c r="F128" i="1"/>
  <c r="F127" i="1"/>
  <c r="F126" i="1"/>
  <c r="F116" i="1"/>
  <c r="F115" i="1"/>
  <c r="F114" i="1"/>
  <c r="F113" i="1"/>
  <c r="F106" i="1"/>
  <c r="F98" i="1"/>
  <c r="F97" i="1"/>
  <c r="F96" i="1"/>
  <c r="F95" i="1"/>
  <c r="F94" i="1"/>
  <c r="F93" i="1"/>
  <c r="F76" i="1"/>
  <c r="F75" i="1"/>
  <c r="F73" i="1"/>
  <c r="F72" i="1"/>
  <c r="F71" i="1"/>
  <c r="F69" i="1"/>
  <c r="F54" i="1"/>
  <c r="F53" i="1"/>
  <c r="F49" i="1"/>
  <c r="F28" i="1"/>
  <c r="F27" i="1"/>
  <c r="F8" i="1"/>
  <c r="F9" i="1"/>
  <c r="F10" i="1"/>
  <c r="F7" i="1"/>
  <c r="C115" i="11"/>
  <c r="C1" i="11"/>
  <c r="D17" i="14"/>
  <c r="D27" i="14"/>
  <c r="D38" i="14"/>
  <c r="D47" i="14"/>
  <c r="D62" i="14"/>
  <c r="D72" i="14"/>
  <c r="D82" i="14"/>
  <c r="D92" i="14"/>
  <c r="D102" i="14"/>
  <c r="D113" i="14"/>
  <c r="D124" i="14"/>
  <c r="D16" i="13"/>
  <c r="D27" i="13"/>
  <c r="D38" i="13"/>
  <c r="D49" i="13"/>
  <c r="D59" i="13"/>
  <c r="D70" i="13"/>
  <c r="D81" i="13"/>
  <c r="D92" i="13"/>
  <c r="D103" i="13"/>
  <c r="D114" i="13"/>
  <c r="D21" i="10"/>
  <c r="D53" i="10"/>
  <c r="D82" i="10"/>
  <c r="D113" i="10"/>
  <c r="D159" i="10"/>
  <c r="D198" i="10"/>
  <c r="D46" i="9"/>
  <c r="D81" i="9"/>
  <c r="D112" i="9"/>
  <c r="D151" i="9"/>
  <c r="D188" i="9"/>
  <c r="D211" i="9"/>
  <c r="D242" i="9"/>
  <c r="D273" i="9"/>
  <c r="D310" i="9"/>
  <c r="D345" i="9"/>
  <c r="D24" i="5"/>
  <c r="D53" i="5"/>
  <c r="D89" i="5"/>
  <c r="D120" i="5"/>
  <c r="D151" i="5"/>
  <c r="D183" i="5"/>
  <c r="D208" i="5"/>
  <c r="D236" i="5"/>
  <c r="D265" i="5"/>
  <c r="D292" i="5"/>
  <c r="D316" i="5"/>
  <c r="D339" i="5"/>
  <c r="D369" i="5"/>
  <c r="D37" i="8"/>
  <c r="D58" i="8"/>
  <c r="D87" i="8"/>
  <c r="D105" i="8"/>
  <c r="D128" i="8"/>
  <c r="D33" i="7"/>
  <c r="D68" i="7"/>
  <c r="D100" i="7"/>
  <c r="D132" i="7"/>
  <c r="D163" i="7"/>
  <c r="D200" i="7"/>
  <c r="D215" i="7"/>
  <c r="D36" i="6"/>
  <c r="D74" i="6"/>
  <c r="D107" i="6"/>
  <c r="D140" i="6"/>
  <c r="D173" i="6"/>
  <c r="D205" i="6"/>
  <c r="D235" i="6"/>
  <c r="D268" i="6"/>
  <c r="O80" i="14" l="1"/>
  <c r="N80" i="14"/>
  <c r="M80" i="14"/>
  <c r="O90" i="14"/>
  <c r="N90" i="14"/>
  <c r="M90" i="14"/>
  <c r="O14" i="13"/>
  <c r="N14" i="13"/>
  <c r="M14" i="13"/>
  <c r="O57" i="13"/>
  <c r="N57" i="13"/>
  <c r="M57" i="13"/>
  <c r="N50" i="5"/>
  <c r="O124" i="8"/>
  <c r="N124" i="8"/>
  <c r="M124" i="8"/>
  <c r="O114" i="8"/>
  <c r="N114" i="8"/>
  <c r="M114" i="8"/>
  <c r="O248" i="4"/>
  <c r="N248" i="4"/>
  <c r="M248" i="4"/>
  <c r="O233" i="4"/>
  <c r="N233" i="4"/>
  <c r="M233" i="4"/>
  <c r="O217" i="4"/>
  <c r="N217" i="4"/>
  <c r="M217" i="4"/>
  <c r="O204" i="4"/>
  <c r="N204" i="4"/>
  <c r="M204" i="4"/>
  <c r="O191" i="4"/>
  <c r="N191" i="4"/>
  <c r="M191" i="4"/>
  <c r="O176" i="4"/>
  <c r="N176" i="4"/>
  <c r="M176" i="4"/>
  <c r="O162" i="4"/>
  <c r="N162" i="4"/>
  <c r="M162" i="4"/>
  <c r="O147" i="4"/>
  <c r="N147" i="4"/>
  <c r="M147" i="4"/>
  <c r="D37" i="3" l="1"/>
  <c r="D65" i="3"/>
  <c r="D87" i="3"/>
  <c r="D116" i="3"/>
  <c r="D148" i="3"/>
  <c r="D178" i="3"/>
  <c r="D204" i="3"/>
  <c r="D235" i="3"/>
  <c r="D31" i="4"/>
  <c r="D54" i="4"/>
  <c r="D81" i="4"/>
  <c r="D104" i="4"/>
  <c r="D135" i="4"/>
  <c r="D165" i="4"/>
  <c r="D194" i="4"/>
  <c r="D220" i="4"/>
  <c r="D254" i="4"/>
  <c r="D40" i="2"/>
  <c r="D71" i="2"/>
  <c r="D97" i="2"/>
  <c r="D129" i="2"/>
  <c r="D152" i="2"/>
  <c r="D183" i="2"/>
  <c r="D215" i="2"/>
  <c r="D45" i="1"/>
  <c r="D91" i="1"/>
  <c r="D133" i="1"/>
  <c r="D176" i="1"/>
  <c r="D217" i="1"/>
  <c r="D258" i="1"/>
  <c r="D298" i="1"/>
  <c r="D334" i="1"/>
  <c r="D373" i="1"/>
  <c r="D35" i="12"/>
  <c r="D240" i="10"/>
  <c r="D378" i="9"/>
  <c r="D414" i="5"/>
  <c r="D246" i="7"/>
  <c r="D310" i="6"/>
  <c r="D263" i="3"/>
  <c r="D274" i="4"/>
  <c r="D243" i="2"/>
  <c r="D417" i="1"/>
  <c r="H215" i="15" l="1"/>
  <c r="H216" i="15"/>
  <c r="H217" i="15"/>
  <c r="H218" i="15"/>
  <c r="H219" i="15"/>
  <c r="H220" i="15"/>
  <c r="H221" i="15"/>
  <c r="G215" i="15"/>
  <c r="G216" i="15"/>
  <c r="G217" i="15"/>
  <c r="G218" i="15"/>
  <c r="G219" i="15"/>
  <c r="G220" i="15"/>
  <c r="G221" i="15"/>
  <c r="E214" i="15"/>
  <c r="E215" i="15"/>
  <c r="E216" i="15"/>
  <c r="E217" i="15"/>
  <c r="E218" i="15"/>
  <c r="E219" i="15"/>
  <c r="E220" i="15"/>
  <c r="E221" i="15"/>
  <c r="D214" i="15"/>
  <c r="D215" i="15"/>
  <c r="D216" i="15"/>
  <c r="D217" i="15"/>
  <c r="D218" i="15"/>
  <c r="D219" i="15"/>
  <c r="D220" i="15"/>
  <c r="D221" i="15"/>
  <c r="C214" i="15"/>
  <c r="C215" i="15"/>
  <c r="C216" i="15"/>
  <c r="C217" i="15"/>
  <c r="C218" i="15"/>
  <c r="C219" i="15"/>
  <c r="C220" i="15"/>
  <c r="C221" i="15"/>
  <c r="H223" i="15"/>
  <c r="H224" i="15"/>
  <c r="H225" i="15"/>
  <c r="H226" i="15"/>
  <c r="H227" i="15"/>
  <c r="G223" i="15"/>
  <c r="G224" i="15"/>
  <c r="G225" i="15"/>
  <c r="G226" i="15"/>
  <c r="G227" i="15"/>
  <c r="E223" i="15"/>
  <c r="E224" i="15"/>
  <c r="E225" i="15"/>
  <c r="E226" i="15"/>
  <c r="E227" i="15"/>
  <c r="D223" i="15"/>
  <c r="D224" i="15"/>
  <c r="D225" i="15"/>
  <c r="D226" i="15"/>
  <c r="D227" i="15"/>
  <c r="C223" i="15"/>
  <c r="C224" i="15"/>
  <c r="C225" i="15"/>
  <c r="C226" i="15"/>
  <c r="C227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M248" i="7" s="1"/>
  <c r="C141" i="15"/>
  <c r="M263" i="7" s="1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H2" i="15"/>
  <c r="G2" i="15"/>
  <c r="E2" i="15"/>
  <c r="D2" i="15"/>
  <c r="C2" i="15"/>
  <c r="M216" i="10"/>
  <c r="N216" i="10"/>
  <c r="O216" i="10"/>
  <c r="M164" i="5"/>
  <c r="N164" i="5"/>
  <c r="O164" i="5"/>
  <c r="M73" i="8"/>
  <c r="P186" i="6"/>
  <c r="O186" i="6"/>
  <c r="O187" i="6" s="1"/>
  <c r="N186" i="6"/>
  <c r="N187" i="6" s="1"/>
  <c r="M187" i="6"/>
  <c r="M14" i="14"/>
  <c r="M15" i="14" s="1"/>
  <c r="M35" i="14"/>
  <c r="M36" i="14" s="1"/>
  <c r="P6" i="14"/>
  <c r="P18" i="14"/>
  <c r="P28" i="14"/>
  <c r="P39" i="14"/>
  <c r="P48" i="14"/>
  <c r="P63" i="14"/>
  <c r="P73" i="14"/>
  <c r="P83" i="14"/>
  <c r="P93" i="14"/>
  <c r="P103" i="14"/>
  <c r="P114" i="14"/>
  <c r="P126" i="13"/>
  <c r="P115" i="13"/>
  <c r="P104" i="13"/>
  <c r="P93" i="13"/>
  <c r="P82" i="13"/>
  <c r="P71" i="13"/>
  <c r="P60" i="13"/>
  <c r="P50" i="13"/>
  <c r="P39" i="13"/>
  <c r="P28" i="13"/>
  <c r="P17" i="13"/>
  <c r="P6" i="13"/>
  <c r="P21" i="12"/>
  <c r="P6" i="12"/>
  <c r="P219" i="10"/>
  <c r="P199" i="10"/>
  <c r="P179" i="10"/>
  <c r="P160" i="10"/>
  <c r="P134" i="10"/>
  <c r="P114" i="10"/>
  <c r="P98" i="10"/>
  <c r="P83" i="10"/>
  <c r="P68" i="10"/>
  <c r="P54" i="10"/>
  <c r="P37" i="10"/>
  <c r="P22" i="10"/>
  <c r="P6" i="10"/>
  <c r="P360" i="9"/>
  <c r="P346" i="9"/>
  <c r="P330" i="9"/>
  <c r="P311" i="9"/>
  <c r="P291" i="9"/>
  <c r="P274" i="9"/>
  <c r="P258" i="9"/>
  <c r="P243" i="9"/>
  <c r="P227" i="9"/>
  <c r="P212" i="9"/>
  <c r="P201" i="9"/>
  <c r="P189" i="9"/>
  <c r="P171" i="9"/>
  <c r="P152" i="9"/>
  <c r="P132" i="9"/>
  <c r="P113" i="9"/>
  <c r="P97" i="9"/>
  <c r="P82" i="9"/>
  <c r="P66" i="9"/>
  <c r="P47" i="9"/>
  <c r="P27" i="9"/>
  <c r="P6" i="9"/>
  <c r="P389" i="5"/>
  <c r="P370" i="5"/>
  <c r="P355" i="5"/>
  <c r="P340" i="5"/>
  <c r="P328" i="5"/>
  <c r="P317" i="5"/>
  <c r="P305" i="5"/>
  <c r="P293" i="5"/>
  <c r="P281" i="5"/>
  <c r="P266" i="5"/>
  <c r="P251" i="5"/>
  <c r="P237" i="5"/>
  <c r="P223" i="5"/>
  <c r="P209" i="5"/>
  <c r="P195" i="5"/>
  <c r="P184" i="5"/>
  <c r="P167" i="5"/>
  <c r="P152" i="5"/>
  <c r="P136" i="5"/>
  <c r="P121" i="5"/>
  <c r="P105" i="5"/>
  <c r="P90" i="5"/>
  <c r="P72" i="5"/>
  <c r="P54" i="5"/>
  <c r="P40" i="5"/>
  <c r="P25" i="5"/>
  <c r="P6" i="5"/>
  <c r="O22" i="5"/>
  <c r="N22" i="5"/>
  <c r="M22" i="5"/>
  <c r="P116" i="8"/>
  <c r="P106" i="8"/>
  <c r="P96" i="8"/>
  <c r="P88" i="8"/>
  <c r="P59" i="8"/>
  <c r="P76" i="8"/>
  <c r="P48" i="8"/>
  <c r="P38" i="8"/>
  <c r="P22" i="8"/>
  <c r="P6" i="8"/>
  <c r="P231" i="7"/>
  <c r="P216" i="7"/>
  <c r="P201" i="7"/>
  <c r="P85" i="7"/>
  <c r="P69" i="7"/>
  <c r="P51" i="7"/>
  <c r="P34" i="7"/>
  <c r="P19" i="7"/>
  <c r="P6" i="7"/>
  <c r="O97" i="7"/>
  <c r="N97" i="7"/>
  <c r="M97" i="7"/>
  <c r="O82" i="7"/>
  <c r="N82" i="7"/>
  <c r="M82" i="7"/>
  <c r="O48" i="7"/>
  <c r="N48" i="7"/>
  <c r="M48" i="7"/>
  <c r="M145" i="7"/>
  <c r="N145" i="7"/>
  <c r="O145" i="7"/>
  <c r="M114" i="7"/>
  <c r="O114" i="7"/>
  <c r="N114" i="7"/>
  <c r="P289" i="6"/>
  <c r="P269" i="6"/>
  <c r="P252" i="6"/>
  <c r="P236" i="6"/>
  <c r="P220" i="6"/>
  <c r="P206" i="6"/>
  <c r="P190" i="6"/>
  <c r="P174" i="6"/>
  <c r="P157" i="6"/>
  <c r="P141" i="6"/>
  <c r="P124" i="6"/>
  <c r="P108" i="6"/>
  <c r="P91" i="6"/>
  <c r="P75" i="6"/>
  <c r="P57" i="6"/>
  <c r="P37" i="6"/>
  <c r="P21" i="6"/>
  <c r="P6" i="6"/>
  <c r="P248" i="3"/>
  <c r="P236" i="3"/>
  <c r="P205" i="3"/>
  <c r="P192" i="3"/>
  <c r="P179" i="3"/>
  <c r="P163" i="3"/>
  <c r="P149" i="3"/>
  <c r="P131" i="3"/>
  <c r="P117" i="3"/>
  <c r="P102" i="3"/>
  <c r="P88" i="3"/>
  <c r="P76" i="3"/>
  <c r="P66" i="3"/>
  <c r="P51" i="3"/>
  <c r="P38" i="3"/>
  <c r="P21" i="3"/>
  <c r="P7" i="3"/>
  <c r="P255" i="4"/>
  <c r="P236" i="4"/>
  <c r="P221" i="4"/>
  <c r="P207" i="4"/>
  <c r="P195" i="4"/>
  <c r="P179" i="4"/>
  <c r="P166" i="4"/>
  <c r="P150" i="4"/>
  <c r="P136" i="4"/>
  <c r="P120" i="4"/>
  <c r="P105" i="4"/>
  <c r="P93" i="4"/>
  <c r="P82" i="4"/>
  <c r="P69" i="4"/>
  <c r="P55" i="4"/>
  <c r="P43" i="4"/>
  <c r="P32" i="4"/>
  <c r="P20" i="4"/>
  <c r="P6" i="4"/>
  <c r="M15" i="13"/>
  <c r="M115" i="8"/>
  <c r="M125" i="8"/>
  <c r="M265" i="6"/>
  <c r="N265" i="6"/>
  <c r="O265" i="6"/>
  <c r="M234" i="4"/>
  <c r="M205" i="4"/>
  <c r="M177" i="4"/>
  <c r="M148" i="4"/>
  <c r="M28" i="4"/>
  <c r="N28" i="4"/>
  <c r="O28" i="4"/>
  <c r="P229" i="2"/>
  <c r="P216" i="2"/>
  <c r="P199" i="2"/>
  <c r="P184" i="2"/>
  <c r="P168" i="2"/>
  <c r="P153" i="2"/>
  <c r="P140" i="2"/>
  <c r="P130" i="2"/>
  <c r="P72" i="2"/>
  <c r="P113" i="2"/>
  <c r="P86" i="2"/>
  <c r="P56" i="2"/>
  <c r="P41" i="2"/>
  <c r="P395" i="1"/>
  <c r="P374" i="1"/>
  <c r="P353" i="1"/>
  <c r="P335" i="1"/>
  <c r="P315" i="1"/>
  <c r="P299" i="1"/>
  <c r="P279" i="1"/>
  <c r="P259" i="1"/>
  <c r="P218" i="1"/>
  <c r="P196" i="1"/>
  <c r="P177" i="1"/>
  <c r="P155" i="1"/>
  <c r="P134" i="1"/>
  <c r="P112" i="1"/>
  <c r="P92" i="1"/>
  <c r="P68" i="1"/>
  <c r="P46" i="1"/>
  <c r="P24" i="1"/>
  <c r="P6" i="2"/>
  <c r="P25" i="2"/>
  <c r="P98" i="2"/>
  <c r="P6" i="1"/>
  <c r="Q69" i="11"/>
  <c r="N28" i="12"/>
  <c r="O28" i="12"/>
  <c r="O122" i="14"/>
  <c r="N122" i="14"/>
  <c r="O111" i="14"/>
  <c r="N111" i="14"/>
  <c r="O70" i="14"/>
  <c r="N70" i="14"/>
  <c r="O60" i="14"/>
  <c r="N60" i="14"/>
  <c r="O44" i="14"/>
  <c r="N44" i="14"/>
  <c r="N45" i="14" s="1"/>
  <c r="P35" i="14"/>
  <c r="O35" i="14"/>
  <c r="O36" i="14" s="1"/>
  <c r="N35" i="14"/>
  <c r="N36" i="14" s="1"/>
  <c r="O25" i="14"/>
  <c r="N25" i="14"/>
  <c r="P14" i="14"/>
  <c r="O14" i="14"/>
  <c r="O15" i="14" s="1"/>
  <c r="N14" i="14"/>
  <c r="N15" i="14" s="1"/>
  <c r="O134" i="13"/>
  <c r="N134" i="13"/>
  <c r="M134" i="13"/>
  <c r="O123" i="13"/>
  <c r="N123" i="13"/>
  <c r="M123" i="13"/>
  <c r="P111" i="13"/>
  <c r="O111" i="13"/>
  <c r="O112" i="13" s="1"/>
  <c r="N111" i="13"/>
  <c r="N112" i="13" s="1"/>
  <c r="M111" i="13"/>
  <c r="M112" i="13" s="1"/>
  <c r="P100" i="13"/>
  <c r="O100" i="13"/>
  <c r="O101" i="13" s="1"/>
  <c r="N100" i="13"/>
  <c r="N101" i="13" s="1"/>
  <c r="M100" i="13"/>
  <c r="M101" i="13" s="1"/>
  <c r="P89" i="13"/>
  <c r="O89" i="13"/>
  <c r="O90" i="13" s="1"/>
  <c r="N89" i="13"/>
  <c r="N90" i="13" s="1"/>
  <c r="M89" i="13"/>
  <c r="M90" i="13" s="1"/>
  <c r="P78" i="13"/>
  <c r="O78" i="13"/>
  <c r="O79" i="13" s="1"/>
  <c r="N78" i="13"/>
  <c r="N79" i="13" s="1"/>
  <c r="M78" i="13"/>
  <c r="M79" i="13" s="1"/>
  <c r="P67" i="13"/>
  <c r="O67" i="13"/>
  <c r="O68" i="13" s="1"/>
  <c r="N67" i="13"/>
  <c r="N68" i="13" s="1"/>
  <c r="M67" i="13"/>
  <c r="M68" i="13" s="1"/>
  <c r="P46" i="13"/>
  <c r="O46" i="13"/>
  <c r="O47" i="13" s="1"/>
  <c r="N46" i="13"/>
  <c r="N47" i="13" s="1"/>
  <c r="M46" i="13"/>
  <c r="M47" i="13" s="1"/>
  <c r="P35" i="13"/>
  <c r="O35" i="13"/>
  <c r="O36" i="13" s="1"/>
  <c r="N35" i="13"/>
  <c r="N36" i="13" s="1"/>
  <c r="M35" i="13"/>
  <c r="M36" i="13" s="1"/>
  <c r="P24" i="13"/>
  <c r="O24" i="13"/>
  <c r="O25" i="13" s="1"/>
  <c r="N24" i="13"/>
  <c r="N25" i="13" s="1"/>
  <c r="M24" i="13"/>
  <c r="M25" i="13" s="1"/>
  <c r="O18" i="12"/>
  <c r="N18" i="12"/>
  <c r="M18" i="12"/>
  <c r="O18" i="10"/>
  <c r="N18" i="10"/>
  <c r="M18" i="10"/>
  <c r="N21" i="1"/>
  <c r="O21" i="1"/>
  <c r="F71" i="11"/>
  <c r="Q71" i="11" s="1"/>
  <c r="F70" i="11"/>
  <c r="Q70" i="11" s="1"/>
  <c r="F67" i="11"/>
  <c r="Q67" i="11" s="1"/>
  <c r="F66" i="11"/>
  <c r="Q66" i="11" s="1"/>
  <c r="F33" i="11"/>
  <c r="Q33" i="11" s="1"/>
  <c r="O37" i="5"/>
  <c r="O269" i="4"/>
  <c r="N129" i="7"/>
  <c r="O129" i="7"/>
  <c r="M235" i="10"/>
  <c r="N235" i="10"/>
  <c r="O235" i="10"/>
  <c r="M195" i="10"/>
  <c r="N195" i="10"/>
  <c r="O195" i="10"/>
  <c r="M176" i="10"/>
  <c r="N176" i="10"/>
  <c r="O176" i="10"/>
  <c r="M156" i="10"/>
  <c r="N156" i="10"/>
  <c r="O156" i="10"/>
  <c r="N131" i="10"/>
  <c r="O131" i="10"/>
  <c r="M109" i="10"/>
  <c r="M110" i="10" s="1"/>
  <c r="N109" i="10"/>
  <c r="N110" i="10" s="1"/>
  <c r="O109" i="10"/>
  <c r="O110" i="10" s="1"/>
  <c r="P109" i="10"/>
  <c r="M95" i="10"/>
  <c r="N95" i="10"/>
  <c r="O95" i="10"/>
  <c r="M79" i="10"/>
  <c r="N79" i="10"/>
  <c r="O79" i="10"/>
  <c r="M65" i="10"/>
  <c r="N64" i="10"/>
  <c r="N65" i="10" s="1"/>
  <c r="O64" i="10"/>
  <c r="O65" i="10" s="1"/>
  <c r="P64" i="10"/>
  <c r="M49" i="10"/>
  <c r="N49" i="10"/>
  <c r="O49" i="10"/>
  <c r="M34" i="10"/>
  <c r="N34" i="10"/>
  <c r="O34" i="10"/>
  <c r="M373" i="9"/>
  <c r="N373" i="9"/>
  <c r="O373" i="9"/>
  <c r="M357" i="9"/>
  <c r="N357" i="9"/>
  <c r="O357" i="9"/>
  <c r="M342" i="9"/>
  <c r="N342" i="9"/>
  <c r="O342" i="9"/>
  <c r="M327" i="9"/>
  <c r="N327" i="9"/>
  <c r="O327" i="9"/>
  <c r="P344" i="9"/>
  <c r="M307" i="9"/>
  <c r="N307" i="9"/>
  <c r="O307" i="9"/>
  <c r="M288" i="9"/>
  <c r="N288" i="9"/>
  <c r="O288" i="9"/>
  <c r="M270" i="9"/>
  <c r="N270" i="9"/>
  <c r="O270" i="9"/>
  <c r="M255" i="9"/>
  <c r="N255" i="9"/>
  <c r="O255" i="9"/>
  <c r="M239" i="9"/>
  <c r="N239" i="9"/>
  <c r="O239" i="9"/>
  <c r="M224" i="9"/>
  <c r="N224" i="9"/>
  <c r="O224" i="9"/>
  <c r="M207" i="9"/>
  <c r="M208" i="9" s="1"/>
  <c r="N207" i="9"/>
  <c r="N208" i="9" s="1"/>
  <c r="O207" i="9"/>
  <c r="O208" i="9" s="1"/>
  <c r="P207" i="9"/>
  <c r="M197" i="9"/>
  <c r="M198" i="9" s="1"/>
  <c r="N197" i="9"/>
  <c r="N198" i="9" s="1"/>
  <c r="O197" i="9"/>
  <c r="O198" i="9" s="1"/>
  <c r="P197" i="9"/>
  <c r="P210" i="9" s="1"/>
  <c r="M185" i="9"/>
  <c r="N185" i="9"/>
  <c r="O185" i="9"/>
  <c r="M168" i="9"/>
  <c r="N168" i="9"/>
  <c r="O168" i="9"/>
  <c r="M148" i="9"/>
  <c r="N148" i="9"/>
  <c r="O148" i="9"/>
  <c r="M129" i="9"/>
  <c r="N129" i="9"/>
  <c r="O129" i="9"/>
  <c r="M109" i="9"/>
  <c r="N109" i="9"/>
  <c r="O109" i="9"/>
  <c r="M94" i="9"/>
  <c r="O94" i="9"/>
  <c r="M77" i="9"/>
  <c r="M78" i="9" s="1"/>
  <c r="N77" i="9"/>
  <c r="N78" i="9" s="1"/>
  <c r="O77" i="9"/>
  <c r="O78" i="9" s="1"/>
  <c r="P77" i="9"/>
  <c r="M63" i="9"/>
  <c r="N63" i="9"/>
  <c r="O63" i="9"/>
  <c r="M43" i="9"/>
  <c r="N43" i="9"/>
  <c r="O43" i="9"/>
  <c r="M24" i="9"/>
  <c r="N24" i="9"/>
  <c r="O24" i="9"/>
  <c r="N409" i="5"/>
  <c r="O409" i="5"/>
  <c r="M385" i="5"/>
  <c r="M386" i="5" s="1"/>
  <c r="N385" i="5"/>
  <c r="O385" i="5"/>
  <c r="O386" i="5" s="1"/>
  <c r="P385" i="5"/>
  <c r="N366" i="5"/>
  <c r="O366" i="5"/>
  <c r="M352" i="5"/>
  <c r="N352" i="5"/>
  <c r="O352" i="5"/>
  <c r="N336" i="5"/>
  <c r="O336" i="5"/>
  <c r="M325" i="5"/>
  <c r="N325" i="5"/>
  <c r="O325" i="5"/>
  <c r="N313" i="5"/>
  <c r="O313" i="5"/>
  <c r="M302" i="5"/>
  <c r="O302" i="5"/>
  <c r="N289" i="5"/>
  <c r="O289" i="5"/>
  <c r="M278" i="5"/>
  <c r="N278" i="5"/>
  <c r="O278" i="5"/>
  <c r="N262" i="5"/>
  <c r="O262" i="5"/>
  <c r="M248" i="5"/>
  <c r="O248" i="5"/>
  <c r="N233" i="5"/>
  <c r="O233" i="5"/>
  <c r="M220" i="5"/>
  <c r="N220" i="5"/>
  <c r="O220" i="5"/>
  <c r="M204" i="5"/>
  <c r="N204" i="5"/>
  <c r="N205" i="5" s="1"/>
  <c r="O204" i="5"/>
  <c r="O205" i="5" s="1"/>
  <c r="P204" i="5"/>
  <c r="M192" i="5"/>
  <c r="N192" i="5"/>
  <c r="O192" i="5"/>
  <c r="N180" i="5"/>
  <c r="O180" i="5"/>
  <c r="P182" i="5"/>
  <c r="M148" i="5"/>
  <c r="N148" i="5"/>
  <c r="O148" i="5"/>
  <c r="M133" i="5"/>
  <c r="N133" i="5"/>
  <c r="O133" i="5"/>
  <c r="M117" i="5"/>
  <c r="N117" i="5"/>
  <c r="O117" i="5"/>
  <c r="M102" i="5"/>
  <c r="N102" i="5"/>
  <c r="O102" i="5"/>
  <c r="M86" i="5"/>
  <c r="N86" i="5"/>
  <c r="O86" i="5"/>
  <c r="M69" i="5"/>
  <c r="N69" i="5"/>
  <c r="O69" i="5"/>
  <c r="M37" i="5"/>
  <c r="N37" i="5"/>
  <c r="M101" i="8"/>
  <c r="N101" i="8"/>
  <c r="N102" i="8" s="1"/>
  <c r="O101" i="8"/>
  <c r="O102" i="8" s="1"/>
  <c r="P101" i="8"/>
  <c r="M92" i="8"/>
  <c r="M104" i="8" s="1"/>
  <c r="N92" i="8"/>
  <c r="N93" i="8" s="1"/>
  <c r="O92" i="8"/>
  <c r="P92" i="8"/>
  <c r="N84" i="8"/>
  <c r="O84" i="8"/>
  <c r="N73" i="8"/>
  <c r="O73" i="8"/>
  <c r="M54" i="8"/>
  <c r="N54" i="8"/>
  <c r="N55" i="8" s="1"/>
  <c r="O54" i="8"/>
  <c r="O55" i="8" s="1"/>
  <c r="P54" i="8"/>
  <c r="N45" i="8"/>
  <c r="O45" i="8"/>
  <c r="M34" i="8"/>
  <c r="N34" i="8"/>
  <c r="O34" i="8"/>
  <c r="M19" i="8"/>
  <c r="M242" i="7"/>
  <c r="N242" i="7"/>
  <c r="O242" i="7"/>
  <c r="M227" i="7"/>
  <c r="N227" i="7"/>
  <c r="N228" i="7" s="1"/>
  <c r="O227" i="7"/>
  <c r="O228" i="7" s="1"/>
  <c r="P227" i="7"/>
  <c r="M211" i="7"/>
  <c r="N211" i="7"/>
  <c r="O211" i="7"/>
  <c r="O212" i="7" s="1"/>
  <c r="P211" i="7"/>
  <c r="P214" i="7" s="1"/>
  <c r="M197" i="7"/>
  <c r="N197" i="7"/>
  <c r="O197" i="7"/>
  <c r="M178" i="7"/>
  <c r="N178" i="7"/>
  <c r="O178" i="7"/>
  <c r="N160" i="7"/>
  <c r="O160" i="7"/>
  <c r="N65" i="7"/>
  <c r="O65" i="7"/>
  <c r="N30" i="7"/>
  <c r="O30" i="7"/>
  <c r="M15" i="7"/>
  <c r="M16" i="7" s="1"/>
  <c r="N15" i="7"/>
  <c r="N16" i="7" s="1"/>
  <c r="O15" i="7"/>
  <c r="P15" i="7"/>
  <c r="N306" i="6"/>
  <c r="O306" i="6"/>
  <c r="M286" i="6"/>
  <c r="N286" i="6"/>
  <c r="O286" i="6"/>
  <c r="M249" i="6"/>
  <c r="N249" i="6"/>
  <c r="O249" i="6"/>
  <c r="N232" i="6"/>
  <c r="O232" i="6"/>
  <c r="M217" i="6"/>
  <c r="N217" i="6"/>
  <c r="O217" i="6"/>
  <c r="M202" i="6"/>
  <c r="N202" i="6"/>
  <c r="O202" i="6"/>
  <c r="M170" i="6"/>
  <c r="N170" i="6"/>
  <c r="O170" i="6"/>
  <c r="M154" i="6"/>
  <c r="N154" i="6"/>
  <c r="O154" i="6"/>
  <c r="M137" i="6"/>
  <c r="N137" i="6"/>
  <c r="O137" i="6"/>
  <c r="M121" i="6"/>
  <c r="N121" i="6"/>
  <c r="O121" i="6"/>
  <c r="M104" i="6"/>
  <c r="N104" i="6"/>
  <c r="O104" i="6"/>
  <c r="M88" i="6"/>
  <c r="N88" i="6"/>
  <c r="O88" i="6"/>
  <c r="N71" i="6"/>
  <c r="O71" i="6"/>
  <c r="M54" i="6"/>
  <c r="N54" i="6"/>
  <c r="O54" i="6"/>
  <c r="N33" i="6"/>
  <c r="O33" i="6"/>
  <c r="M18" i="6"/>
  <c r="N18" i="6"/>
  <c r="O18" i="6"/>
  <c r="M259" i="3"/>
  <c r="N259" i="3"/>
  <c r="O259" i="3"/>
  <c r="N245" i="3"/>
  <c r="O245" i="3"/>
  <c r="M232" i="3"/>
  <c r="N232" i="3"/>
  <c r="O232" i="3"/>
  <c r="N216" i="3"/>
  <c r="O216" i="3"/>
  <c r="M201" i="3"/>
  <c r="N201" i="3"/>
  <c r="O201" i="3"/>
  <c r="N189" i="3"/>
  <c r="O189" i="3"/>
  <c r="M175" i="3"/>
  <c r="N175" i="3"/>
  <c r="O175" i="3"/>
  <c r="N160" i="3"/>
  <c r="O160" i="3"/>
  <c r="M144" i="3"/>
  <c r="N144" i="3"/>
  <c r="O144" i="3"/>
  <c r="M128" i="3"/>
  <c r="N128" i="3"/>
  <c r="M113" i="3"/>
  <c r="N113" i="3"/>
  <c r="O113" i="3"/>
  <c r="N99" i="3"/>
  <c r="O99" i="3"/>
  <c r="M84" i="3"/>
  <c r="N84" i="3"/>
  <c r="O84" i="3"/>
  <c r="M72" i="3"/>
  <c r="M73" i="3" s="1"/>
  <c r="N72" i="3"/>
  <c r="N73" i="3" s="1"/>
  <c r="O72" i="3"/>
  <c r="O73" i="3" s="1"/>
  <c r="P72" i="3"/>
  <c r="M62" i="3"/>
  <c r="N62" i="3"/>
  <c r="O62" i="3"/>
  <c r="N48" i="3"/>
  <c r="O48" i="3"/>
  <c r="M34" i="3"/>
  <c r="N34" i="3"/>
  <c r="O34" i="3"/>
  <c r="M18" i="3"/>
  <c r="O18" i="3"/>
  <c r="N269" i="4"/>
  <c r="M132" i="4"/>
  <c r="N132" i="4"/>
  <c r="O132" i="4"/>
  <c r="N117" i="4"/>
  <c r="O117" i="4"/>
  <c r="M100" i="4"/>
  <c r="M101" i="4" s="1"/>
  <c r="N100" i="4"/>
  <c r="N101" i="4" s="1"/>
  <c r="O100" i="4"/>
  <c r="O101" i="4" s="1"/>
  <c r="P100" i="4"/>
  <c r="M89" i="4"/>
  <c r="N89" i="4"/>
  <c r="N90" i="4" s="1"/>
  <c r="O89" i="4"/>
  <c r="O90" i="4" s="1"/>
  <c r="P89" i="4"/>
  <c r="M78" i="4"/>
  <c r="N78" i="4"/>
  <c r="O78" i="4"/>
  <c r="M65" i="4"/>
  <c r="N65" i="4"/>
  <c r="N66" i="4" s="1"/>
  <c r="O65" i="4"/>
  <c r="O66" i="4" s="1"/>
  <c r="P65" i="4"/>
  <c r="M50" i="4"/>
  <c r="M51" i="4" s="1"/>
  <c r="N50" i="4"/>
  <c r="N51" i="4" s="1"/>
  <c r="O50" i="4"/>
  <c r="O51" i="4" s="1"/>
  <c r="P50" i="4"/>
  <c r="M39" i="4"/>
  <c r="N39" i="4"/>
  <c r="N40" i="4" s="1"/>
  <c r="O39" i="4"/>
  <c r="O40" i="4" s="1"/>
  <c r="P39" i="4"/>
  <c r="M17" i="4"/>
  <c r="N17" i="4"/>
  <c r="O17" i="4"/>
  <c r="M212" i="2"/>
  <c r="N212" i="2"/>
  <c r="O212" i="2"/>
  <c r="N196" i="2"/>
  <c r="O196" i="2"/>
  <c r="M180" i="2"/>
  <c r="N180" i="2"/>
  <c r="O180" i="2"/>
  <c r="N165" i="2"/>
  <c r="O165" i="2"/>
  <c r="M148" i="2"/>
  <c r="M149" i="2" s="1"/>
  <c r="N148" i="2"/>
  <c r="N149" i="2" s="1"/>
  <c r="O148" i="2"/>
  <c r="O149" i="2" s="1"/>
  <c r="P148" i="2"/>
  <c r="M136" i="2"/>
  <c r="M137" i="2" s="1"/>
  <c r="N136" i="2"/>
  <c r="O136" i="2"/>
  <c r="O137" i="2" s="1"/>
  <c r="P136" i="2"/>
  <c r="M125" i="2"/>
  <c r="N125" i="2"/>
  <c r="O125" i="2"/>
  <c r="M109" i="2"/>
  <c r="M110" i="2" s="1"/>
  <c r="N109" i="2"/>
  <c r="O109" i="2"/>
  <c r="O110" i="2" s="1"/>
  <c r="P109" i="2"/>
  <c r="N94" i="2"/>
  <c r="O94" i="2"/>
  <c r="N84" i="2"/>
  <c r="O84" i="2"/>
  <c r="N68" i="2"/>
  <c r="O68" i="2"/>
  <c r="N53" i="2"/>
  <c r="O53" i="2"/>
  <c r="N37" i="2"/>
  <c r="O37" i="2"/>
  <c r="N22" i="2"/>
  <c r="O22" i="2"/>
  <c r="M413" i="1"/>
  <c r="N413" i="1"/>
  <c r="O413" i="1"/>
  <c r="M392" i="1"/>
  <c r="N392" i="1"/>
  <c r="O392" i="1"/>
  <c r="M370" i="1"/>
  <c r="N370" i="1"/>
  <c r="O370" i="1"/>
  <c r="O350" i="1"/>
  <c r="N350" i="1"/>
  <c r="M331" i="1"/>
  <c r="N331" i="1"/>
  <c r="O331" i="1"/>
  <c r="O312" i="1"/>
  <c r="N312" i="1"/>
  <c r="M295" i="1"/>
  <c r="N295" i="1"/>
  <c r="O295" i="1"/>
  <c r="O276" i="1"/>
  <c r="N276" i="1"/>
  <c r="M255" i="1"/>
  <c r="N255" i="1"/>
  <c r="O255" i="1"/>
  <c r="O236" i="1"/>
  <c r="N236" i="1"/>
  <c r="O214" i="1"/>
  <c r="N214" i="1"/>
  <c r="P192" i="1"/>
  <c r="O192" i="1"/>
  <c r="O193" i="1" s="1"/>
  <c r="N192" i="1"/>
  <c r="N193" i="1" s="1"/>
  <c r="M192" i="1"/>
  <c r="M173" i="1"/>
  <c r="N173" i="1"/>
  <c r="O173" i="1"/>
  <c r="O152" i="1"/>
  <c r="N152" i="1"/>
  <c r="O130" i="1"/>
  <c r="N130" i="1"/>
  <c r="O108" i="1"/>
  <c r="O109" i="1" s="1"/>
  <c r="N108" i="1"/>
  <c r="N109" i="1" s="1"/>
  <c r="M88" i="1"/>
  <c r="N88" i="1"/>
  <c r="O88" i="1"/>
  <c r="O65" i="1"/>
  <c r="N65" i="1"/>
  <c r="O41" i="1"/>
  <c r="M41" i="1"/>
  <c r="M21" i="1"/>
  <c r="P139" i="6"/>
  <c r="P291" i="5"/>
  <c r="P264" i="5"/>
  <c r="O344" i="9"/>
  <c r="O375" i="9"/>
  <c r="M203" i="3"/>
  <c r="O197" i="10"/>
  <c r="M112" i="10"/>
  <c r="P151" i="2" l="1"/>
  <c r="O50" i="5"/>
  <c r="M74" i="8"/>
  <c r="G65" i="11" s="1"/>
  <c r="H65" i="11" s="1"/>
  <c r="P103" i="4"/>
  <c r="N210" i="9"/>
  <c r="O162" i="7"/>
  <c r="P199" i="7"/>
  <c r="P32" i="7"/>
  <c r="M36" i="3"/>
  <c r="O81" i="10"/>
  <c r="P131" i="7"/>
  <c r="M98" i="7"/>
  <c r="O57" i="11" s="1"/>
  <c r="P267" i="6"/>
  <c r="M73" i="6"/>
  <c r="M204" i="6"/>
  <c r="N139" i="6"/>
  <c r="N204" i="6"/>
  <c r="O106" i="6"/>
  <c r="N172" i="6"/>
  <c r="M234" i="6"/>
  <c r="O139" i="6"/>
  <c r="O234" i="6"/>
  <c r="P172" i="6"/>
  <c r="M234" i="3"/>
  <c r="P134" i="4"/>
  <c r="M64" i="3"/>
  <c r="P128" i="2"/>
  <c r="P80" i="4"/>
  <c r="O131" i="7"/>
  <c r="M131" i="7"/>
  <c r="O237" i="10"/>
  <c r="N237" i="10"/>
  <c r="P158" i="10"/>
  <c r="O112" i="10"/>
  <c r="P315" i="5"/>
  <c r="P338" i="5"/>
  <c r="P368" i="5"/>
  <c r="P411" i="5"/>
  <c r="P241" i="9"/>
  <c r="P187" i="9"/>
  <c r="M241" i="9"/>
  <c r="O210" i="9"/>
  <c r="P309" i="9"/>
  <c r="O309" i="9"/>
  <c r="P150" i="9"/>
  <c r="P45" i="9"/>
  <c r="P235" i="5"/>
  <c r="O235" i="5"/>
  <c r="O264" i="5"/>
  <c r="O291" i="5"/>
  <c r="P207" i="5"/>
  <c r="O207" i="5"/>
  <c r="O88" i="5"/>
  <c r="M150" i="5"/>
  <c r="O150" i="5"/>
  <c r="N57" i="8"/>
  <c r="N234" i="6"/>
  <c r="P234" i="6"/>
  <c r="M139" i="6"/>
  <c r="P106" i="6"/>
  <c r="O204" i="6"/>
  <c r="M172" i="6"/>
  <c r="O99" i="7"/>
  <c r="P99" i="7"/>
  <c r="P67" i="7"/>
  <c r="O67" i="7"/>
  <c r="M32" i="7"/>
  <c r="N32" i="7"/>
  <c r="P308" i="6"/>
  <c r="M308" i="6"/>
  <c r="N308" i="6"/>
  <c r="O308" i="6"/>
  <c r="N267" i="6"/>
  <c r="N199" i="7"/>
  <c r="P162" i="7"/>
  <c r="N67" i="7"/>
  <c r="M199" i="7"/>
  <c r="M244" i="7"/>
  <c r="P73" i="6"/>
  <c r="O73" i="6"/>
  <c r="M261" i="3"/>
  <c r="O35" i="6"/>
  <c r="P115" i="3"/>
  <c r="O115" i="3"/>
  <c r="P177" i="3"/>
  <c r="M177" i="3"/>
  <c r="O177" i="3"/>
  <c r="O234" i="3"/>
  <c r="N261" i="3"/>
  <c r="O203" i="3"/>
  <c r="N64" i="3"/>
  <c r="P53" i="4"/>
  <c r="M80" i="4"/>
  <c r="O30" i="4"/>
  <c r="P214" i="2"/>
  <c r="P182" i="2"/>
  <c r="N70" i="2"/>
  <c r="P39" i="2"/>
  <c r="O415" i="1"/>
  <c r="N216" i="1"/>
  <c r="N103" i="4"/>
  <c r="P257" i="1"/>
  <c r="M297" i="1"/>
  <c r="M415" i="1"/>
  <c r="P132" i="1"/>
  <c r="N297" i="1"/>
  <c r="M372" i="1"/>
  <c r="P43" i="1"/>
  <c r="M22" i="1"/>
  <c r="G5" i="11" s="1"/>
  <c r="M193" i="1"/>
  <c r="M194" i="1" s="1"/>
  <c r="G9" i="11" s="1"/>
  <c r="M214" i="1"/>
  <c r="M215" i="1" s="1"/>
  <c r="O9" i="11" s="1"/>
  <c r="M236" i="1"/>
  <c r="M237" i="1" s="1"/>
  <c r="G10" i="11" s="1"/>
  <c r="M276" i="1"/>
  <c r="M277" i="1" s="1"/>
  <c r="G11" i="11" s="1"/>
  <c r="H11" i="11" s="1"/>
  <c r="M312" i="1"/>
  <c r="M313" i="1" s="1"/>
  <c r="G13" i="11" s="1"/>
  <c r="M350" i="1"/>
  <c r="M351" i="1" s="1"/>
  <c r="G14" i="11" s="1"/>
  <c r="M37" i="2"/>
  <c r="M38" i="2" s="1"/>
  <c r="O16" i="11" s="1"/>
  <c r="M53" i="2"/>
  <c r="M54" i="2" s="1"/>
  <c r="G17" i="11" s="1"/>
  <c r="M68" i="2"/>
  <c r="M69" i="2" s="1"/>
  <c r="O17" i="11" s="1"/>
  <c r="M84" i="2"/>
  <c r="M85" i="2" s="1"/>
  <c r="G18" i="11" s="1"/>
  <c r="M94" i="2"/>
  <c r="M95" i="2" s="1"/>
  <c r="O18" i="11" s="1"/>
  <c r="M165" i="2"/>
  <c r="M166" i="2" s="1"/>
  <c r="G21" i="11" s="1"/>
  <c r="M196" i="2"/>
  <c r="M197" i="2" s="1"/>
  <c r="G22" i="11" s="1"/>
  <c r="M227" i="2"/>
  <c r="G23" i="11" s="1"/>
  <c r="M18" i="4"/>
  <c r="G24" i="11" s="1"/>
  <c r="M40" i="4"/>
  <c r="M41" i="4" s="1"/>
  <c r="G25" i="11" s="1"/>
  <c r="H25" i="11" s="1"/>
  <c r="M269" i="4"/>
  <c r="M270" i="4" s="1"/>
  <c r="G33" i="11" s="1"/>
  <c r="H33" i="11" s="1"/>
  <c r="R33" i="11" s="1"/>
  <c r="O86" i="3"/>
  <c r="P147" i="3"/>
  <c r="P203" i="3"/>
  <c r="P234" i="3"/>
  <c r="P261" i="3"/>
  <c r="M306" i="6"/>
  <c r="M307" i="6" s="1"/>
  <c r="O54" i="11" s="1"/>
  <c r="O32" i="7"/>
  <c r="O16" i="7"/>
  <c r="M30" i="7"/>
  <c r="M31" i="7" s="1"/>
  <c r="O55" i="11" s="1"/>
  <c r="M214" i="7"/>
  <c r="M212" i="7"/>
  <c r="M228" i="7"/>
  <c r="M229" i="7" s="1"/>
  <c r="G62" i="11" s="1"/>
  <c r="H62" i="11" s="1"/>
  <c r="O36" i="8"/>
  <c r="O19" i="8"/>
  <c r="M45" i="8"/>
  <c r="M46" i="8" s="1"/>
  <c r="G64" i="11" s="1"/>
  <c r="M55" i="8"/>
  <c r="M56" i="8" s="1"/>
  <c r="O64" i="11" s="1"/>
  <c r="M84" i="8"/>
  <c r="M85" i="8" s="1"/>
  <c r="O65" i="11" s="1"/>
  <c r="F92" i="8"/>
  <c r="O93" i="8"/>
  <c r="M93" i="8"/>
  <c r="M102" i="8"/>
  <c r="M103" i="8" s="1"/>
  <c r="O68" i="11" s="1"/>
  <c r="M50" i="5"/>
  <c r="N264" i="5"/>
  <c r="N248" i="5"/>
  <c r="M249" i="5" s="1"/>
  <c r="N315" i="5"/>
  <c r="N302" i="5"/>
  <c r="N411" i="5"/>
  <c r="N386" i="5"/>
  <c r="P112" i="10"/>
  <c r="M22" i="2"/>
  <c r="M23" i="2" s="1"/>
  <c r="G16" i="11" s="1"/>
  <c r="O45" i="14"/>
  <c r="M28" i="12"/>
  <c r="M29" i="12" s="1"/>
  <c r="O107" i="11" s="1"/>
  <c r="M65" i="1"/>
  <c r="M66" i="1" s="1"/>
  <c r="G6" i="11" s="1"/>
  <c r="M109" i="1"/>
  <c r="M110" i="1" s="1"/>
  <c r="G7" i="11" s="1"/>
  <c r="M130" i="1"/>
  <c r="M131" i="1" s="1"/>
  <c r="O7" i="11" s="1"/>
  <c r="M152" i="1"/>
  <c r="M153" i="1" s="1"/>
  <c r="G8" i="11" s="1"/>
  <c r="M132" i="1"/>
  <c r="N43" i="1"/>
  <c r="N41" i="1"/>
  <c r="N128" i="2"/>
  <c r="N110" i="2"/>
  <c r="N151" i="2"/>
  <c r="N137" i="2"/>
  <c r="M66" i="4"/>
  <c r="M67" i="4" s="1"/>
  <c r="G26" i="11" s="1"/>
  <c r="M90" i="4"/>
  <c r="M91" i="4" s="1"/>
  <c r="G27" i="11" s="1"/>
  <c r="M117" i="4"/>
  <c r="M118" i="4" s="1"/>
  <c r="G28" i="11" s="1"/>
  <c r="M33" i="6"/>
  <c r="M34" i="6" s="1"/>
  <c r="O46" i="11" s="1"/>
  <c r="M71" i="6"/>
  <c r="M72" i="6" s="1"/>
  <c r="O47" i="11" s="1"/>
  <c r="M232" i="6"/>
  <c r="M233" i="6" s="1"/>
  <c r="O52" i="11" s="1"/>
  <c r="M65" i="7"/>
  <c r="M66" i="7" s="1"/>
  <c r="O56" i="11" s="1"/>
  <c r="M160" i="7"/>
  <c r="M161" i="7" s="1"/>
  <c r="O59" i="11" s="1"/>
  <c r="N214" i="7"/>
  <c r="N212" i="7"/>
  <c r="N36" i="8"/>
  <c r="N19" i="8"/>
  <c r="M180" i="5"/>
  <c r="M181" i="5" s="1"/>
  <c r="O77" i="11" s="1"/>
  <c r="M205" i="5"/>
  <c r="M206" i="5" s="1"/>
  <c r="O81" i="11" s="1"/>
  <c r="M233" i="5"/>
  <c r="M234" i="5" s="1"/>
  <c r="O82" i="11" s="1"/>
  <c r="M262" i="5"/>
  <c r="M263" i="5" s="1"/>
  <c r="O83" i="11" s="1"/>
  <c r="M289" i="5"/>
  <c r="M290" i="5" s="1"/>
  <c r="O84" i="11" s="1"/>
  <c r="M313" i="5"/>
  <c r="M314" i="5" s="1"/>
  <c r="O85" i="11" s="1"/>
  <c r="M336" i="5"/>
  <c r="M337" i="5" s="1"/>
  <c r="O86" i="11" s="1"/>
  <c r="M366" i="5"/>
  <c r="M367" i="5" s="1"/>
  <c r="O87" i="11" s="1"/>
  <c r="M409" i="5"/>
  <c r="M410" i="5" s="1"/>
  <c r="O88" i="11" s="1"/>
  <c r="M129" i="7"/>
  <c r="M130" i="7" s="1"/>
  <c r="O58" i="11" s="1"/>
  <c r="F201" i="5"/>
  <c r="P33" i="12"/>
  <c r="M237" i="10"/>
  <c r="M158" i="10"/>
  <c r="M131" i="10"/>
  <c r="N94" i="9"/>
  <c r="M48" i="3"/>
  <c r="M49" i="3" s="1"/>
  <c r="G35" i="11" s="1"/>
  <c r="M245" i="3"/>
  <c r="M246" i="3" s="1"/>
  <c r="G45" i="11" s="1"/>
  <c r="N36" i="3"/>
  <c r="N18" i="3"/>
  <c r="M19" i="3" s="1"/>
  <c r="P86" i="3"/>
  <c r="M99" i="3"/>
  <c r="M100" i="3" s="1"/>
  <c r="G37" i="11" s="1"/>
  <c r="O147" i="3"/>
  <c r="O128" i="3"/>
  <c r="M160" i="3"/>
  <c r="M161" i="3" s="1"/>
  <c r="G42" i="11" s="1"/>
  <c r="M189" i="3"/>
  <c r="M190" i="3" s="1"/>
  <c r="G43" i="11" s="1"/>
  <c r="M216" i="3"/>
  <c r="M217" i="3" s="1"/>
  <c r="G44" i="11" s="1"/>
  <c r="P415" i="1"/>
  <c r="N257" i="1"/>
  <c r="M216" i="1"/>
  <c r="M150" i="2"/>
  <c r="O20" i="11" s="1"/>
  <c r="M181" i="2"/>
  <c r="O21" i="11" s="1"/>
  <c r="M213" i="2"/>
  <c r="O22" i="11" s="1"/>
  <c r="O23" i="11"/>
  <c r="M52" i="4"/>
  <c r="O25" i="11" s="1"/>
  <c r="M35" i="3"/>
  <c r="O34" i="11" s="1"/>
  <c r="M63" i="3"/>
  <c r="O35" i="11" s="1"/>
  <c r="M85" i="3"/>
  <c r="O36" i="11" s="1"/>
  <c r="M114" i="3"/>
  <c r="O37" i="11" s="1"/>
  <c r="M145" i="3"/>
  <c r="O38" i="11" s="1"/>
  <c r="M176" i="3"/>
  <c r="O42" i="11" s="1"/>
  <c r="M202" i="3"/>
  <c r="O43" i="11" s="1"/>
  <c r="M233" i="3"/>
  <c r="O44" i="11" s="1"/>
  <c r="M19" i="6"/>
  <c r="G46" i="11" s="1"/>
  <c r="M55" i="6"/>
  <c r="G47" i="11" s="1"/>
  <c r="M89" i="6"/>
  <c r="G48" i="11" s="1"/>
  <c r="M122" i="6"/>
  <c r="G49" i="11" s="1"/>
  <c r="M155" i="6"/>
  <c r="G50" i="11" s="1"/>
  <c r="M287" i="6"/>
  <c r="G54" i="11" s="1"/>
  <c r="M179" i="7"/>
  <c r="G60" i="11" s="1"/>
  <c r="M243" i="7"/>
  <c r="O62" i="11" s="1"/>
  <c r="M70" i="5"/>
  <c r="G74" i="11" s="1"/>
  <c r="M87" i="5"/>
  <c r="O74" i="11" s="1"/>
  <c r="M103" i="5"/>
  <c r="G75" i="11" s="1"/>
  <c r="M118" i="5"/>
  <c r="O75" i="11" s="1"/>
  <c r="M134" i="5"/>
  <c r="G76" i="11" s="1"/>
  <c r="M149" i="5"/>
  <c r="O76" i="11" s="1"/>
  <c r="M165" i="5"/>
  <c r="G77" i="11" s="1"/>
  <c r="M193" i="5"/>
  <c r="G81" i="11" s="1"/>
  <c r="M221" i="5"/>
  <c r="G82" i="11" s="1"/>
  <c r="M279" i="5"/>
  <c r="G84" i="11" s="1"/>
  <c r="M326" i="5"/>
  <c r="G86" i="11" s="1"/>
  <c r="M353" i="5"/>
  <c r="G87" i="11" s="1"/>
  <c r="M25" i="9"/>
  <c r="G89" i="11" s="1"/>
  <c r="M44" i="9"/>
  <c r="O89" i="11" s="1"/>
  <c r="M64" i="9"/>
  <c r="G90" i="11" s="1"/>
  <c r="M79" i="9"/>
  <c r="O90" i="11" s="1"/>
  <c r="M110" i="9"/>
  <c r="O91" i="11" s="1"/>
  <c r="M130" i="9"/>
  <c r="G92" i="11" s="1"/>
  <c r="M149" i="9"/>
  <c r="O92" i="11" s="1"/>
  <c r="M169" i="9"/>
  <c r="G93" i="11" s="1"/>
  <c r="M186" i="9"/>
  <c r="O93" i="11" s="1"/>
  <c r="M199" i="9"/>
  <c r="G94" i="11" s="1"/>
  <c r="M209" i="9"/>
  <c r="O94" i="11" s="1"/>
  <c r="M225" i="9"/>
  <c r="G95" i="11" s="1"/>
  <c r="M256" i="9"/>
  <c r="G96" i="11" s="1"/>
  <c r="M289" i="9"/>
  <c r="G97" i="11" s="1"/>
  <c r="M308" i="9"/>
  <c r="O97" i="11" s="1"/>
  <c r="M328" i="9"/>
  <c r="G98" i="11" s="1"/>
  <c r="H98" i="11" s="1"/>
  <c r="M343" i="9"/>
  <c r="O98" i="11" s="1"/>
  <c r="M358" i="9"/>
  <c r="G99" i="11" s="1"/>
  <c r="M374" i="9"/>
  <c r="O99" i="11" s="1"/>
  <c r="M35" i="10"/>
  <c r="G101" i="11" s="1"/>
  <c r="M50" i="10"/>
  <c r="O101" i="11" s="1"/>
  <c r="M66" i="10"/>
  <c r="G102" i="11" s="1"/>
  <c r="M80" i="10"/>
  <c r="O102" i="11" s="1"/>
  <c r="M96" i="10"/>
  <c r="G103" i="11" s="1"/>
  <c r="M111" i="10"/>
  <c r="O103" i="11" s="1"/>
  <c r="M157" i="10"/>
  <c r="O104" i="11" s="1"/>
  <c r="M177" i="10"/>
  <c r="G105" i="11" s="1"/>
  <c r="M196" i="10"/>
  <c r="O105" i="11" s="1"/>
  <c r="M236" i="10"/>
  <c r="O106" i="11" s="1"/>
  <c r="M83" i="7"/>
  <c r="G57" i="11" s="1"/>
  <c r="N33" i="12"/>
  <c r="O33" i="12"/>
  <c r="M91" i="14"/>
  <c r="G71" i="11" s="1"/>
  <c r="H71" i="11" s="1"/>
  <c r="R71" i="11" s="1"/>
  <c r="G69" i="11"/>
  <c r="H69" i="11" s="1"/>
  <c r="R69" i="11" s="1"/>
  <c r="M37" i="14"/>
  <c r="M16" i="14"/>
  <c r="M126" i="2"/>
  <c r="O19" i="11" s="1"/>
  <c r="M105" i="6"/>
  <c r="O48" i="11" s="1"/>
  <c r="M171" i="6"/>
  <c r="O50" i="11" s="1"/>
  <c r="M198" i="7"/>
  <c r="O60" i="11" s="1"/>
  <c r="M89" i="1"/>
  <c r="O6" i="11" s="1"/>
  <c r="M174" i="1"/>
  <c r="O8" i="11" s="1"/>
  <c r="M296" i="1"/>
  <c r="O11" i="11" s="1"/>
  <c r="M332" i="1"/>
  <c r="O13" i="11" s="1"/>
  <c r="M371" i="1"/>
  <c r="O14" i="11" s="1"/>
  <c r="M393" i="1"/>
  <c r="G15" i="11" s="1"/>
  <c r="M79" i="4"/>
  <c r="O26" i="11" s="1"/>
  <c r="M102" i="4"/>
  <c r="O27" i="11" s="1"/>
  <c r="M133" i="4"/>
  <c r="O28" i="11" s="1"/>
  <c r="P36" i="3"/>
  <c r="P64" i="3"/>
  <c r="M86" i="3"/>
  <c r="M260" i="3"/>
  <c r="O45" i="11" s="1"/>
  <c r="M35" i="6"/>
  <c r="P35" i="6"/>
  <c r="M188" i="6"/>
  <c r="G51" i="11" s="1"/>
  <c r="M218" i="6"/>
  <c r="G52" i="11" s="1"/>
  <c r="M146" i="7"/>
  <c r="G59" i="11" s="1"/>
  <c r="M38" i="5"/>
  <c r="G73" i="11" s="1"/>
  <c r="P81" i="10"/>
  <c r="P197" i="10"/>
  <c r="M19" i="10"/>
  <c r="G100" i="11" s="1"/>
  <c r="M19" i="12"/>
  <c r="M26" i="13"/>
  <c r="M37" i="13"/>
  <c r="M48" i="13"/>
  <c r="M69" i="13"/>
  <c r="M80" i="13"/>
  <c r="M91" i="13"/>
  <c r="M102" i="13"/>
  <c r="M113" i="13"/>
  <c r="M124" i="13"/>
  <c r="M135" i="13"/>
  <c r="M29" i="4"/>
  <c r="O24" i="11" s="1"/>
  <c r="M163" i="4"/>
  <c r="O29" i="11" s="1"/>
  <c r="M192" i="4"/>
  <c r="O30" i="11" s="1"/>
  <c r="M218" i="4"/>
  <c r="O31" i="11" s="1"/>
  <c r="M249" i="4"/>
  <c r="O32" i="11" s="1"/>
  <c r="M266" i="6"/>
  <c r="O53" i="11" s="1"/>
  <c r="M58" i="13"/>
  <c r="M23" i="5"/>
  <c r="G72" i="11" s="1"/>
  <c r="M33" i="12"/>
  <c r="M81" i="14"/>
  <c r="G70" i="11" s="1"/>
  <c r="H70" i="11" s="1"/>
  <c r="R70" i="11" s="1"/>
  <c r="M217" i="10"/>
  <c r="G106" i="11" s="1"/>
  <c r="M74" i="3"/>
  <c r="G36" i="11" s="1"/>
  <c r="M138" i="6"/>
  <c r="O49" i="11" s="1"/>
  <c r="M203" i="6"/>
  <c r="O51" i="11" s="1"/>
  <c r="M250" i="6"/>
  <c r="G53" i="11" s="1"/>
  <c r="M6" i="1"/>
  <c r="M374" i="1"/>
  <c r="M360" i="9"/>
  <c r="M22" i="10"/>
  <c r="M54" i="10"/>
  <c r="M83" i="10"/>
  <c r="M114" i="10"/>
  <c r="M160" i="10"/>
  <c r="M199" i="10"/>
  <c r="M6" i="12"/>
  <c r="M101" i="7"/>
  <c r="M164" i="7"/>
  <c r="M340" i="5"/>
  <c r="M370" i="5"/>
  <c r="M6" i="9"/>
  <c r="M82" i="9"/>
  <c r="M113" i="9"/>
  <c r="M152" i="9"/>
  <c r="M212" i="9"/>
  <c r="M243" i="9"/>
  <c r="M291" i="9"/>
  <c r="M311" i="9"/>
  <c r="M346" i="9"/>
  <c r="M6" i="10"/>
  <c r="M37" i="10"/>
  <c r="M98" i="10"/>
  <c r="M179" i="10"/>
  <c r="M219" i="10"/>
  <c r="M21" i="12"/>
  <c r="M189" i="9"/>
  <c r="M47" i="9"/>
  <c r="M85" i="7"/>
  <c r="M51" i="7"/>
  <c r="M19" i="7"/>
  <c r="M289" i="6"/>
  <c r="M252" i="6"/>
  <c r="M220" i="6"/>
  <c r="M190" i="6"/>
  <c r="M157" i="6"/>
  <c r="M124" i="6"/>
  <c r="M91" i="6"/>
  <c r="M57" i="6"/>
  <c r="M21" i="6"/>
  <c r="M248" i="3"/>
  <c r="M219" i="3"/>
  <c r="M192" i="3"/>
  <c r="M163" i="3"/>
  <c r="M131" i="3"/>
  <c r="M102" i="3"/>
  <c r="M76" i="3"/>
  <c r="M51" i="3"/>
  <c r="M21" i="3"/>
  <c r="M255" i="4"/>
  <c r="M221" i="4"/>
  <c r="M195" i="4"/>
  <c r="M166" i="4"/>
  <c r="M317" i="5"/>
  <c r="M293" i="5"/>
  <c r="M266" i="5"/>
  <c r="M251" i="5"/>
  <c r="M209" i="5"/>
  <c r="M184" i="5"/>
  <c r="M152" i="5"/>
  <c r="M121" i="5"/>
  <c r="M90" i="5"/>
  <c r="M54" i="5"/>
  <c r="M25" i="5"/>
  <c r="M96" i="8"/>
  <c r="M59" i="8"/>
  <c r="M116" i="8"/>
  <c r="M48" i="8"/>
  <c r="M22" i="8"/>
  <c r="M231" i="7"/>
  <c r="M201" i="7"/>
  <c r="M133" i="7"/>
  <c r="M136" i="4"/>
  <c r="M105" i="4"/>
  <c r="M82" i="4"/>
  <c r="M55" i="4"/>
  <c r="M32" i="4"/>
  <c r="M6" i="4"/>
  <c r="M216" i="2"/>
  <c r="M184" i="2"/>
  <c r="M153" i="2"/>
  <c r="M130" i="2"/>
  <c r="M72" i="2"/>
  <c r="M41" i="2"/>
  <c r="M6" i="2"/>
  <c r="M335" i="1"/>
  <c r="M299" i="1"/>
  <c r="M259" i="1"/>
  <c r="M218" i="1"/>
  <c r="M177" i="1"/>
  <c r="M134" i="1"/>
  <c r="M92" i="1"/>
  <c r="C6" i="11"/>
  <c r="F6" i="11" s="1"/>
  <c r="C7" i="11"/>
  <c r="F7" i="11" s="1"/>
  <c r="C9" i="11"/>
  <c r="F9" i="11" s="1"/>
  <c r="C11" i="11"/>
  <c r="F11" i="11" s="1"/>
  <c r="C14" i="11"/>
  <c r="F14" i="11" s="1"/>
  <c r="C17" i="11"/>
  <c r="F17" i="11" s="1"/>
  <c r="C18" i="11"/>
  <c r="F18" i="11" s="1"/>
  <c r="C25" i="11"/>
  <c r="F25" i="11" s="1"/>
  <c r="C26" i="11"/>
  <c r="F26" i="11" s="1"/>
  <c r="C28" i="11"/>
  <c r="F28" i="11" s="1"/>
  <c r="C31" i="11"/>
  <c r="F31" i="11" s="1"/>
  <c r="C32" i="11"/>
  <c r="K42" i="11"/>
  <c r="K43" i="11"/>
  <c r="N43" i="11" s="1"/>
  <c r="K45" i="11"/>
  <c r="N45" i="11" s="1"/>
  <c r="K47" i="11"/>
  <c r="N47" i="11" s="1"/>
  <c r="K49" i="11"/>
  <c r="K51" i="11"/>
  <c r="K53" i="11"/>
  <c r="N53" i="11" s="1"/>
  <c r="K55" i="11"/>
  <c r="N55" i="11" s="1"/>
  <c r="K57" i="11"/>
  <c r="N57" i="11" s="1"/>
  <c r="K58" i="11"/>
  <c r="K59" i="11"/>
  <c r="N59" i="11" s="1"/>
  <c r="K60" i="11"/>
  <c r="N60" i="11" s="1"/>
  <c r="C62" i="11"/>
  <c r="F62" i="11" s="1"/>
  <c r="Q62" i="11" s="1"/>
  <c r="C63" i="11"/>
  <c r="F63" i="11" s="1"/>
  <c r="C64" i="11"/>
  <c r="F64" i="11" s="1"/>
  <c r="C65" i="11"/>
  <c r="F65" i="11" s="1"/>
  <c r="C68" i="11"/>
  <c r="F68" i="11" s="1"/>
  <c r="C72" i="11"/>
  <c r="F72" i="11" s="1"/>
  <c r="Q72" i="11" s="1"/>
  <c r="K73" i="11"/>
  <c r="N73" i="11" s="1"/>
  <c r="K74" i="11"/>
  <c r="N74" i="11" s="1"/>
  <c r="K75" i="11"/>
  <c r="N75" i="11" s="1"/>
  <c r="K76" i="11"/>
  <c r="N76" i="11" s="1"/>
  <c r="K77" i="11"/>
  <c r="N77" i="11" s="1"/>
  <c r="K81" i="11"/>
  <c r="K82" i="11"/>
  <c r="N82" i="11" s="1"/>
  <c r="K83" i="11"/>
  <c r="N83" i="11" s="1"/>
  <c r="K84" i="11"/>
  <c r="N84" i="11" s="1"/>
  <c r="K85" i="11"/>
  <c r="N85" i="11" s="1"/>
  <c r="K86" i="11"/>
  <c r="N86" i="11" s="1"/>
  <c r="K87" i="11"/>
  <c r="N87" i="11" s="1"/>
  <c r="K88" i="11"/>
  <c r="N88" i="11" s="1"/>
  <c r="K89" i="11"/>
  <c r="N89" i="11" s="1"/>
  <c r="K90" i="11"/>
  <c r="N90" i="11" s="1"/>
  <c r="Q90" i="11" s="1"/>
  <c r="K91" i="11"/>
  <c r="N91" i="11" s="1"/>
  <c r="K92" i="11"/>
  <c r="N92" i="11" s="1"/>
  <c r="K93" i="11"/>
  <c r="N93" i="11" s="1"/>
  <c r="K94" i="11"/>
  <c r="N94" i="11" s="1"/>
  <c r="K95" i="11"/>
  <c r="N95" i="11" s="1"/>
  <c r="K96" i="11"/>
  <c r="N96" i="11" s="1"/>
  <c r="K97" i="11"/>
  <c r="N97" i="11" s="1"/>
  <c r="K98" i="11"/>
  <c r="N98" i="11" s="1"/>
  <c r="K99" i="11"/>
  <c r="N99" i="11" s="1"/>
  <c r="C101" i="11"/>
  <c r="F101" i="11" s="1"/>
  <c r="C102" i="11"/>
  <c r="F102" i="11" s="1"/>
  <c r="C103" i="11"/>
  <c r="F103" i="11" s="1"/>
  <c r="C104" i="11"/>
  <c r="F104" i="11" s="1"/>
  <c r="C105" i="11"/>
  <c r="F105" i="11" s="1"/>
  <c r="C106" i="11"/>
  <c r="F106" i="11" s="1"/>
  <c r="C107" i="11"/>
  <c r="F107" i="11" s="1"/>
  <c r="K5" i="11"/>
  <c r="N5" i="11" s="1"/>
  <c r="K6" i="11"/>
  <c r="N6" i="11" s="1"/>
  <c r="K7" i="11"/>
  <c r="N7" i="11" s="1"/>
  <c r="K8" i="11"/>
  <c r="N8" i="11" s="1"/>
  <c r="K9" i="11"/>
  <c r="N9" i="11" s="1"/>
  <c r="K10" i="11"/>
  <c r="N10" i="11" s="1"/>
  <c r="K11" i="11"/>
  <c r="N11" i="11" s="1"/>
  <c r="Q11" i="11" s="1"/>
  <c r="K13" i="11"/>
  <c r="N13" i="11" s="1"/>
  <c r="K14" i="11"/>
  <c r="N14" i="11" s="1"/>
  <c r="K15" i="11"/>
  <c r="N15" i="11" s="1"/>
  <c r="K16" i="11"/>
  <c r="N16" i="11" s="1"/>
  <c r="K17" i="11"/>
  <c r="N17" i="11" s="1"/>
  <c r="K18" i="11"/>
  <c r="N18" i="11" s="1"/>
  <c r="K19" i="11"/>
  <c r="K20" i="11"/>
  <c r="N20" i="11" s="1"/>
  <c r="K21" i="11"/>
  <c r="N21" i="11" s="1"/>
  <c r="K22" i="11"/>
  <c r="N22" i="11" s="1"/>
  <c r="K23" i="11"/>
  <c r="N23" i="11" s="1"/>
  <c r="K24" i="11"/>
  <c r="N24" i="11" s="1"/>
  <c r="K25" i="11"/>
  <c r="N25" i="11" s="1"/>
  <c r="K26" i="11"/>
  <c r="N26" i="11" s="1"/>
  <c r="K27" i="11"/>
  <c r="N27" i="11" s="1"/>
  <c r="K28" i="11"/>
  <c r="N28" i="11" s="1"/>
  <c r="K29" i="11"/>
  <c r="N29" i="11" s="1"/>
  <c r="K30" i="11"/>
  <c r="N30" i="11" s="1"/>
  <c r="K31" i="11"/>
  <c r="N31" i="11" s="1"/>
  <c r="Q31" i="11" s="1"/>
  <c r="K32" i="11"/>
  <c r="N32" i="11" s="1"/>
  <c r="C35" i="11"/>
  <c r="F35" i="11" s="1"/>
  <c r="C37" i="11"/>
  <c r="F37" i="11" s="1"/>
  <c r="C38" i="11"/>
  <c r="F38" i="11" s="1"/>
  <c r="C42" i="11"/>
  <c r="F42" i="11" s="1"/>
  <c r="C43" i="11"/>
  <c r="F43" i="11" s="1"/>
  <c r="C44" i="11"/>
  <c r="F44" i="11" s="1"/>
  <c r="C45" i="11"/>
  <c r="F45" i="11" s="1"/>
  <c r="C46" i="11"/>
  <c r="C47" i="11"/>
  <c r="F47" i="11" s="1"/>
  <c r="C48" i="11"/>
  <c r="C49" i="11"/>
  <c r="F49" i="11" s="1"/>
  <c r="C50" i="11"/>
  <c r="F50" i="11" s="1"/>
  <c r="C51" i="11"/>
  <c r="C52" i="11"/>
  <c r="F52" i="11" s="1"/>
  <c r="C53" i="11"/>
  <c r="C54" i="11"/>
  <c r="F54" i="11" s="1"/>
  <c r="C55" i="11"/>
  <c r="F55" i="11" s="1"/>
  <c r="C56" i="11"/>
  <c r="F56" i="11" s="1"/>
  <c r="C57" i="11"/>
  <c r="F57" i="11" s="1"/>
  <c r="C58" i="11"/>
  <c r="F58" i="11" s="1"/>
  <c r="C60" i="11"/>
  <c r="F60" i="11" s="1"/>
  <c r="K63" i="11"/>
  <c r="N63" i="11" s="1"/>
  <c r="K68" i="11"/>
  <c r="N68" i="11" s="1"/>
  <c r="C74" i="11"/>
  <c r="F74" i="11" s="1"/>
  <c r="C76" i="11"/>
  <c r="F76" i="11" s="1"/>
  <c r="C81" i="11"/>
  <c r="F81" i="11" s="1"/>
  <c r="C82" i="11"/>
  <c r="F82" i="11" s="1"/>
  <c r="C83" i="11"/>
  <c r="F83" i="11" s="1"/>
  <c r="C85" i="11"/>
  <c r="F85" i="11" s="1"/>
  <c r="C100" i="11"/>
  <c r="F100" i="11" s="1"/>
  <c r="Q100" i="11" s="1"/>
  <c r="K101" i="11"/>
  <c r="N101" i="11" s="1"/>
  <c r="K102" i="11"/>
  <c r="N102" i="11" s="1"/>
  <c r="K103" i="11"/>
  <c r="K104" i="11"/>
  <c r="N104" i="11" s="1"/>
  <c r="K105" i="11"/>
  <c r="N105" i="11" s="1"/>
  <c r="Q105" i="11" s="1"/>
  <c r="K107" i="11"/>
  <c r="N107" i="11" s="1"/>
  <c r="M330" i="9"/>
  <c r="M258" i="9"/>
  <c r="M227" i="9"/>
  <c r="M201" i="9"/>
  <c r="M171" i="9"/>
  <c r="M132" i="9"/>
  <c r="M66" i="9"/>
  <c r="M27" i="9"/>
  <c r="M389" i="5"/>
  <c r="M355" i="5"/>
  <c r="M69" i="7"/>
  <c r="M34" i="7"/>
  <c r="M6" i="7"/>
  <c r="M269" i="6"/>
  <c r="M236" i="6"/>
  <c r="M206" i="6"/>
  <c r="M174" i="6"/>
  <c r="M141" i="6"/>
  <c r="M108" i="6"/>
  <c r="M75" i="6"/>
  <c r="M37" i="6"/>
  <c r="M6" i="6"/>
  <c r="M236" i="3"/>
  <c r="M205" i="3"/>
  <c r="M179" i="3"/>
  <c r="M149" i="3"/>
  <c r="M117" i="3"/>
  <c r="M88" i="3"/>
  <c r="M66" i="3"/>
  <c r="M38" i="3"/>
  <c r="M7" i="3"/>
  <c r="M236" i="4"/>
  <c r="M207" i="4"/>
  <c r="M179" i="4"/>
  <c r="M328" i="5"/>
  <c r="M305" i="5"/>
  <c r="M281" i="5"/>
  <c r="M223" i="5"/>
  <c r="M195" i="5"/>
  <c r="M167" i="5"/>
  <c r="M136" i="5"/>
  <c r="M105" i="5"/>
  <c r="M72" i="5"/>
  <c r="M40" i="5"/>
  <c r="M6" i="5"/>
  <c r="M88" i="8"/>
  <c r="M76" i="8"/>
  <c r="M106" i="8"/>
  <c r="M38" i="8"/>
  <c r="M6" i="8"/>
  <c r="M216" i="7"/>
  <c r="M181" i="7"/>
  <c r="M148" i="7"/>
  <c r="M117" i="7"/>
  <c r="M150" i="4"/>
  <c r="M120" i="4"/>
  <c r="M93" i="4"/>
  <c r="M69" i="4"/>
  <c r="M43" i="4"/>
  <c r="M20" i="4"/>
  <c r="M229" i="2"/>
  <c r="M168" i="2"/>
  <c r="M140" i="2"/>
  <c r="M113" i="2"/>
  <c r="M86" i="2"/>
  <c r="M56" i="2"/>
  <c r="M25" i="2"/>
  <c r="M395" i="1"/>
  <c r="M353" i="1"/>
  <c r="M315" i="1"/>
  <c r="M279" i="1"/>
  <c r="M239" i="1"/>
  <c r="M196" i="1"/>
  <c r="M155" i="1"/>
  <c r="M112" i="1"/>
  <c r="M24" i="1"/>
  <c r="K106" i="11"/>
  <c r="N106" i="11" s="1"/>
  <c r="C99" i="11"/>
  <c r="F99" i="11" s="1"/>
  <c r="Q99" i="11" s="1"/>
  <c r="C98" i="11"/>
  <c r="F98" i="11" s="1"/>
  <c r="C97" i="11"/>
  <c r="F97" i="11" s="1"/>
  <c r="C96" i="11"/>
  <c r="F96" i="11" s="1"/>
  <c r="C95" i="11"/>
  <c r="F95" i="11" s="1"/>
  <c r="C94" i="11"/>
  <c r="F94" i="11" s="1"/>
  <c r="C93" i="11"/>
  <c r="F93" i="11" s="1"/>
  <c r="C92" i="11"/>
  <c r="F92" i="11" s="1"/>
  <c r="C91" i="11"/>
  <c r="F91" i="11" s="1"/>
  <c r="C90" i="11"/>
  <c r="F90" i="11" s="1"/>
  <c r="C89" i="11"/>
  <c r="F89" i="11" s="1"/>
  <c r="C88" i="11"/>
  <c r="F88" i="11" s="1"/>
  <c r="C87" i="11"/>
  <c r="F87" i="11" s="1"/>
  <c r="K56" i="11"/>
  <c r="N56" i="11" s="1"/>
  <c r="K54" i="11"/>
  <c r="N54" i="11" s="1"/>
  <c r="K52" i="11"/>
  <c r="N52" i="11" s="1"/>
  <c r="K50" i="11"/>
  <c r="N50" i="11" s="1"/>
  <c r="Q50" i="11" s="1"/>
  <c r="K48" i="11"/>
  <c r="N48" i="11" s="1"/>
  <c r="K46" i="11"/>
  <c r="N46" i="11" s="1"/>
  <c r="K44" i="11"/>
  <c r="N44" i="11" s="1"/>
  <c r="K38" i="11"/>
  <c r="N38" i="11" s="1"/>
  <c r="K37" i="11"/>
  <c r="N37" i="11" s="1"/>
  <c r="K36" i="11"/>
  <c r="N36" i="11" s="1"/>
  <c r="K35" i="11"/>
  <c r="N35" i="11" s="1"/>
  <c r="K34" i="11"/>
  <c r="N34" i="11" s="1"/>
  <c r="C30" i="11"/>
  <c r="F30" i="11" s="1"/>
  <c r="C86" i="11"/>
  <c r="F86" i="11" s="1"/>
  <c r="M98" i="2"/>
  <c r="C77" i="11"/>
  <c r="F77" i="11" s="1"/>
  <c r="C75" i="11"/>
  <c r="F75" i="11" s="1"/>
  <c r="C73" i="11"/>
  <c r="F73" i="11" s="1"/>
  <c r="K65" i="11"/>
  <c r="N65" i="11" s="1"/>
  <c r="K64" i="11"/>
  <c r="N64" i="11" s="1"/>
  <c r="K62" i="11"/>
  <c r="N62" i="11" s="1"/>
  <c r="C61" i="11"/>
  <c r="C59" i="11"/>
  <c r="F59" i="11" s="1"/>
  <c r="Q59" i="11" s="1"/>
  <c r="C29" i="11"/>
  <c r="F29" i="11" s="1"/>
  <c r="C27" i="11"/>
  <c r="F27" i="11" s="1"/>
  <c r="Q27" i="11" s="1"/>
  <c r="C24" i="11"/>
  <c r="F24" i="11" s="1"/>
  <c r="C23" i="11"/>
  <c r="F23" i="11" s="1"/>
  <c r="Q23" i="11" s="1"/>
  <c r="C22" i="11"/>
  <c r="F22" i="11" s="1"/>
  <c r="C21" i="11"/>
  <c r="F21" i="11" s="1"/>
  <c r="C19" i="11"/>
  <c r="F19" i="11" s="1"/>
  <c r="C16" i="11"/>
  <c r="F16" i="11" s="1"/>
  <c r="C15" i="11"/>
  <c r="F15" i="11" s="1"/>
  <c r="C13" i="11"/>
  <c r="F13" i="11" s="1"/>
  <c r="C10" i="11"/>
  <c r="F10" i="11" s="1"/>
  <c r="C8" i="11"/>
  <c r="F8" i="11" s="1"/>
  <c r="M83" i="14"/>
  <c r="M115" i="13"/>
  <c r="M93" i="13"/>
  <c r="M71" i="13"/>
  <c r="M50" i="13"/>
  <c r="M6" i="13"/>
  <c r="M93" i="14"/>
  <c r="M73" i="14"/>
  <c r="M28" i="14"/>
  <c r="M6" i="14"/>
  <c r="M126" i="13"/>
  <c r="M104" i="13"/>
  <c r="M82" i="13"/>
  <c r="M60" i="13"/>
  <c r="M39" i="13"/>
  <c r="M17" i="13"/>
  <c r="M46" i="1"/>
  <c r="M68" i="1"/>
  <c r="C20" i="11"/>
  <c r="F20" i="11" s="1"/>
  <c r="C84" i="11"/>
  <c r="F84" i="11" s="1"/>
  <c r="M199" i="2"/>
  <c r="M237" i="5"/>
  <c r="M274" i="9"/>
  <c r="M68" i="10"/>
  <c r="M134" i="10"/>
  <c r="M97" i="9"/>
  <c r="G107" i="11"/>
  <c r="N112" i="10"/>
  <c r="N197" i="10"/>
  <c r="O52" i="10"/>
  <c r="P237" i="10"/>
  <c r="N52" i="10"/>
  <c r="N158" i="10"/>
  <c r="N81" i="10"/>
  <c r="M81" i="10"/>
  <c r="M197" i="10"/>
  <c r="P52" i="10"/>
  <c r="O158" i="10"/>
  <c r="M52" i="10"/>
  <c r="P111" i="9"/>
  <c r="M111" i="9"/>
  <c r="N375" i="9"/>
  <c r="N344" i="9"/>
  <c r="N309" i="9"/>
  <c r="O150" i="9"/>
  <c r="O45" i="9"/>
  <c r="M80" i="9"/>
  <c r="M187" i="9"/>
  <c r="M210" i="9"/>
  <c r="M309" i="9"/>
  <c r="M375" i="9"/>
  <c r="M150" i="9"/>
  <c r="M45" i="9"/>
  <c r="N241" i="9"/>
  <c r="O241" i="9"/>
  <c r="P80" i="9"/>
  <c r="P272" i="9"/>
  <c r="M344" i="9"/>
  <c r="N150" i="9"/>
  <c r="O187" i="9"/>
  <c r="M272" i="9"/>
  <c r="N80" i="9"/>
  <c r="P375" i="9"/>
  <c r="N272" i="9"/>
  <c r="N187" i="9"/>
  <c r="N45" i="9"/>
  <c r="O80" i="9"/>
  <c r="O272" i="9"/>
  <c r="M368" i="5"/>
  <c r="M207" i="5"/>
  <c r="M182" i="5"/>
  <c r="M315" i="5"/>
  <c r="M291" i="5"/>
  <c r="M264" i="5"/>
  <c r="M411" i="5"/>
  <c r="M119" i="5"/>
  <c r="M235" i="5"/>
  <c r="N119" i="5"/>
  <c r="M338" i="5"/>
  <c r="M52" i="5"/>
  <c r="O52" i="5"/>
  <c r="N88" i="5"/>
  <c r="P150" i="5"/>
  <c r="M88" i="5"/>
  <c r="N52" i="5"/>
  <c r="O119" i="5"/>
  <c r="P119" i="5"/>
  <c r="P88" i="5"/>
  <c r="O368" i="5"/>
  <c r="N150" i="5"/>
  <c r="N235" i="5"/>
  <c r="P52" i="5"/>
  <c r="N182" i="5"/>
  <c r="O338" i="5"/>
  <c r="O411" i="5"/>
  <c r="O315" i="5"/>
  <c r="O182" i="5"/>
  <c r="N291" i="5"/>
  <c r="N368" i="5"/>
  <c r="N338" i="5"/>
  <c r="N207" i="5"/>
  <c r="P104" i="8"/>
  <c r="O86" i="8"/>
  <c r="P86" i="8"/>
  <c r="O57" i="8"/>
  <c r="N86" i="8"/>
  <c r="M57" i="8"/>
  <c r="P36" i="8"/>
  <c r="P57" i="8"/>
  <c r="M36" i="8"/>
  <c r="O104" i="8"/>
  <c r="N104" i="8"/>
  <c r="M86" i="8"/>
  <c r="P244" i="7"/>
  <c r="N99" i="7"/>
  <c r="M67" i="7"/>
  <c r="M99" i="7"/>
  <c r="O244" i="7"/>
  <c r="N131" i="7"/>
  <c r="N162" i="7"/>
  <c r="N244" i="7"/>
  <c r="M162" i="7"/>
  <c r="O199" i="7"/>
  <c r="P204" i="6"/>
  <c r="O267" i="6"/>
  <c r="N106" i="6"/>
  <c r="N73" i="6"/>
  <c r="O172" i="6"/>
  <c r="M106" i="6"/>
  <c r="N35" i="6"/>
  <c r="N234" i="3"/>
  <c r="N177" i="3"/>
  <c r="M115" i="3"/>
  <c r="N147" i="3"/>
  <c r="O36" i="3"/>
  <c r="O64" i="3"/>
  <c r="O261" i="3"/>
  <c r="M147" i="3"/>
  <c r="N203" i="3"/>
  <c r="N86" i="3"/>
  <c r="N115" i="3"/>
  <c r="M53" i="4"/>
  <c r="N134" i="4"/>
  <c r="M30" i="4"/>
  <c r="N80" i="4"/>
  <c r="O103" i="4"/>
  <c r="O80" i="4"/>
  <c r="O134" i="4"/>
  <c r="P30" i="4"/>
  <c r="G30" i="11"/>
  <c r="G32" i="11"/>
  <c r="N30" i="4"/>
  <c r="N53" i="4"/>
  <c r="M134" i="4"/>
  <c r="M103" i="4"/>
  <c r="O53" i="4"/>
  <c r="G29" i="11"/>
  <c r="G31" i="11"/>
  <c r="M267" i="6"/>
  <c r="O151" i="2"/>
  <c r="O214" i="2"/>
  <c r="O182" i="2"/>
  <c r="N214" i="2"/>
  <c r="N182" i="2"/>
  <c r="N39" i="2"/>
  <c r="M39" i="2"/>
  <c r="M70" i="2"/>
  <c r="M128" i="2"/>
  <c r="M96" i="2"/>
  <c r="M214" i="2"/>
  <c r="M182" i="2"/>
  <c r="O39" i="2"/>
  <c r="O70" i="2"/>
  <c r="P96" i="2"/>
  <c r="N96" i="2"/>
  <c r="O128" i="2"/>
  <c r="P70" i="2"/>
  <c r="O96" i="2"/>
  <c r="M151" i="2"/>
  <c r="N372" i="1"/>
  <c r="O372" i="1"/>
  <c r="O297" i="1"/>
  <c r="O216" i="1"/>
  <c r="O333" i="1"/>
  <c r="O90" i="1"/>
  <c r="N415" i="1"/>
  <c r="O43" i="1"/>
  <c r="M175" i="1"/>
  <c r="N132" i="1"/>
  <c r="M90" i="1"/>
  <c r="O175" i="1"/>
  <c r="M257" i="1"/>
  <c r="N333" i="1"/>
  <c r="O257" i="1"/>
  <c r="P175" i="1"/>
  <c r="P90" i="1"/>
  <c r="N175" i="1"/>
  <c r="P372" i="1"/>
  <c r="P297" i="1"/>
  <c r="N90" i="1"/>
  <c r="P216" i="1"/>
  <c r="P333" i="1"/>
  <c r="O132" i="1"/>
  <c r="M43" i="1"/>
  <c r="M333" i="1"/>
  <c r="N42" i="11"/>
  <c r="C5" i="11"/>
  <c r="P64" i="11" l="1"/>
  <c r="P29" i="11"/>
  <c r="P99" i="11"/>
  <c r="P54" i="11"/>
  <c r="Q21" i="11"/>
  <c r="Q75" i="11"/>
  <c r="Q68" i="11"/>
  <c r="Q6" i="11"/>
  <c r="H47" i="11"/>
  <c r="M51" i="5"/>
  <c r="O73" i="11" s="1"/>
  <c r="P73" i="11" s="1"/>
  <c r="M94" i="8"/>
  <c r="G68" i="11" s="1"/>
  <c r="H68" i="11" s="1"/>
  <c r="M20" i="8"/>
  <c r="G63" i="11" s="1"/>
  <c r="H63" i="11" s="1"/>
  <c r="M213" i="7"/>
  <c r="G61" i="11" s="1"/>
  <c r="H61" i="11" s="1"/>
  <c r="R61" i="11" s="1"/>
  <c r="M95" i="9"/>
  <c r="G91" i="11" s="1"/>
  <c r="H91" i="11" s="1"/>
  <c r="P60" i="11"/>
  <c r="H49" i="11"/>
  <c r="H73" i="11"/>
  <c r="H77" i="11"/>
  <c r="H50" i="11"/>
  <c r="P36" i="11"/>
  <c r="M271" i="9"/>
  <c r="O96" i="11" s="1"/>
  <c r="P96" i="11" s="1"/>
  <c r="M132" i="10"/>
  <c r="G104" i="11" s="1"/>
  <c r="H104" i="11" s="1"/>
  <c r="M49" i="7"/>
  <c r="G56" i="11" s="1"/>
  <c r="H56" i="11" s="1"/>
  <c r="M303" i="5"/>
  <c r="G85" i="11" s="1"/>
  <c r="H85" i="11" s="1"/>
  <c r="M138" i="2"/>
  <c r="G20" i="11" s="1"/>
  <c r="H20" i="11" s="1"/>
  <c r="G34" i="11"/>
  <c r="M115" i="7"/>
  <c r="G58" i="11" s="1"/>
  <c r="H58" i="11" s="1"/>
  <c r="M35" i="8"/>
  <c r="O63" i="11" s="1"/>
  <c r="P63" i="11" s="1"/>
  <c r="G83" i="11"/>
  <c r="H83" i="11" s="1"/>
  <c r="M240" i="9"/>
  <c r="O95" i="11" s="1"/>
  <c r="P95" i="11" s="1"/>
  <c r="M387" i="5"/>
  <c r="G88" i="11" s="1"/>
  <c r="H88" i="11" s="1"/>
  <c r="M17" i="7"/>
  <c r="G55" i="11" s="1"/>
  <c r="H55" i="11" s="1"/>
  <c r="M129" i="3"/>
  <c r="G38" i="11" s="1"/>
  <c r="H38" i="11" s="1"/>
  <c r="M111" i="2"/>
  <c r="G19" i="11" s="1"/>
  <c r="H19" i="11" s="1"/>
  <c r="M256" i="1"/>
  <c r="O10" i="11" s="1"/>
  <c r="P10" i="11" s="1"/>
  <c r="M414" i="1"/>
  <c r="O15" i="11" s="1"/>
  <c r="P15" i="11" s="1"/>
  <c r="M42" i="1"/>
  <c r="O5" i="11" s="1"/>
  <c r="P5" i="11" s="1"/>
  <c r="F61" i="11"/>
  <c r="Q61" i="11" s="1"/>
  <c r="P50" i="11"/>
  <c r="H21" i="11"/>
  <c r="H15" i="11"/>
  <c r="H10" i="11"/>
  <c r="H17" i="11"/>
  <c r="P46" i="11"/>
  <c r="P32" i="11"/>
  <c r="H24" i="11"/>
  <c r="Q65" i="11"/>
  <c r="Q25" i="11"/>
  <c r="Q77" i="11"/>
  <c r="Q73" i="11"/>
  <c r="H6" i="11"/>
  <c r="H13" i="11"/>
  <c r="H14" i="11"/>
  <c r="H8" i="11"/>
  <c r="P23" i="11"/>
  <c r="P21" i="11"/>
  <c r="H23" i="11"/>
  <c r="H105" i="11"/>
  <c r="P27" i="11"/>
  <c r="H31" i="11"/>
  <c r="H27" i="11"/>
  <c r="P25" i="11"/>
  <c r="R25" i="11" s="1"/>
  <c r="P77" i="11"/>
  <c r="H30" i="11"/>
  <c r="P42" i="11"/>
  <c r="P35" i="11"/>
  <c r="P44" i="11"/>
  <c r="P37" i="11"/>
  <c r="P62" i="11"/>
  <c r="R62" i="11" s="1"/>
  <c r="H59" i="11"/>
  <c r="P65" i="11"/>
  <c r="R65" i="11" s="1"/>
  <c r="H75" i="11"/>
  <c r="H82" i="11"/>
  <c r="H96" i="11"/>
  <c r="H92" i="11"/>
  <c r="H90" i="11"/>
  <c r="H94" i="11"/>
  <c r="H107" i="11"/>
  <c r="Q29" i="11"/>
  <c r="Q107" i="11"/>
  <c r="Q14" i="11"/>
  <c r="H86" i="11"/>
  <c r="Q9" i="11"/>
  <c r="Q60" i="11"/>
  <c r="Q17" i="11"/>
  <c r="P102" i="11"/>
  <c r="Q88" i="11"/>
  <c r="Q55" i="11"/>
  <c r="N51" i="11"/>
  <c r="P51" i="11"/>
  <c r="N49" i="11"/>
  <c r="Q49" i="11" s="1"/>
  <c r="P49" i="11"/>
  <c r="F32" i="11"/>
  <c r="Q32" i="11" s="1"/>
  <c r="H32" i="11"/>
  <c r="Q47" i="11"/>
  <c r="H7" i="11"/>
  <c r="H26" i="11"/>
  <c r="P43" i="11"/>
  <c r="P47" i="11"/>
  <c r="P55" i="11"/>
  <c r="H60" i="11"/>
  <c r="H74" i="11"/>
  <c r="H81" i="11"/>
  <c r="H76" i="11"/>
  <c r="H9" i="11"/>
  <c r="H16" i="11"/>
  <c r="H18" i="11"/>
  <c r="H22" i="11"/>
  <c r="P53" i="11"/>
  <c r="P48" i="11"/>
  <c r="P52" i="11"/>
  <c r="H29" i="11"/>
  <c r="H28" i="11"/>
  <c r="P45" i="11"/>
  <c r="P34" i="11"/>
  <c r="P38" i="11"/>
  <c r="P59" i="11"/>
  <c r="P57" i="11"/>
  <c r="P56" i="11"/>
  <c r="P68" i="11"/>
  <c r="P75" i="11"/>
  <c r="P88" i="11"/>
  <c r="H87" i="11"/>
  <c r="H99" i="11"/>
  <c r="H93" i="11"/>
  <c r="H97" i="11"/>
  <c r="H95" i="11"/>
  <c r="H89" i="11"/>
  <c r="P90" i="11"/>
  <c r="P106" i="11"/>
  <c r="P104" i="11"/>
  <c r="H100" i="11"/>
  <c r="R100" i="11" s="1"/>
  <c r="M63" i="14"/>
  <c r="M70" i="14" s="1"/>
  <c r="M48" i="14"/>
  <c r="M60" i="14" s="1"/>
  <c r="M114" i="14"/>
  <c r="M18" i="14"/>
  <c r="M103" i="14"/>
  <c r="M39" i="14"/>
  <c r="M44" i="14" s="1"/>
  <c r="F44" i="14" s="1"/>
  <c r="M28" i="13"/>
  <c r="N103" i="11"/>
  <c r="P103" i="11"/>
  <c r="P101" i="11"/>
  <c r="P105" i="11"/>
  <c r="P107" i="11"/>
  <c r="Q54" i="11"/>
  <c r="Q52" i="11"/>
  <c r="Q44" i="11"/>
  <c r="Q37" i="11"/>
  <c r="Q30" i="11"/>
  <c r="Q28" i="11"/>
  <c r="Q26" i="11"/>
  <c r="Q22" i="11"/>
  <c r="Q20" i="11"/>
  <c r="Q18" i="11"/>
  <c r="Q7" i="11"/>
  <c r="Q103" i="11"/>
  <c r="Q101" i="11"/>
  <c r="Q97" i="11"/>
  <c r="Q95" i="11"/>
  <c r="Q93" i="11"/>
  <c r="Q91" i="11"/>
  <c r="Q89" i="11"/>
  <c r="Q87" i="11"/>
  <c r="Q85" i="11"/>
  <c r="Q83" i="11"/>
  <c r="Q76" i="11"/>
  <c r="Q74" i="11"/>
  <c r="Q57" i="11"/>
  <c r="Q45" i="11"/>
  <c r="Q43" i="11"/>
  <c r="Q38" i="11"/>
  <c r="Q15" i="11"/>
  <c r="Q13" i="11"/>
  <c r="Q10" i="11"/>
  <c r="Q8" i="11"/>
  <c r="Q104" i="11"/>
  <c r="Q102" i="11"/>
  <c r="Q98" i="11"/>
  <c r="Q96" i="11"/>
  <c r="Q94" i="11"/>
  <c r="Q92" i="11"/>
  <c r="Q82" i="11"/>
  <c r="Q63" i="11"/>
  <c r="F48" i="11"/>
  <c r="Q48" i="11" s="1"/>
  <c r="H48" i="11"/>
  <c r="F46" i="11"/>
  <c r="Q46" i="11" s="1"/>
  <c r="H46" i="11"/>
  <c r="N81" i="11"/>
  <c r="Q81" i="11" s="1"/>
  <c r="K112" i="11"/>
  <c r="N58" i="11"/>
  <c r="Q58" i="11" s="1"/>
  <c r="P58" i="11"/>
  <c r="F53" i="11"/>
  <c r="Q53" i="11" s="1"/>
  <c r="H53" i="11"/>
  <c r="F51" i="11"/>
  <c r="Q51" i="11" s="1"/>
  <c r="H51" i="11"/>
  <c r="N19" i="11"/>
  <c r="Q19" i="11" s="1"/>
  <c r="P19" i="11"/>
  <c r="P13" i="11"/>
  <c r="Q42" i="11"/>
  <c r="P14" i="11"/>
  <c r="P9" i="11"/>
  <c r="P6" i="11"/>
  <c r="P11" i="11"/>
  <c r="R11" i="11" s="1"/>
  <c r="P22" i="11"/>
  <c r="P20" i="11"/>
  <c r="P16" i="11"/>
  <c r="P28" i="11"/>
  <c r="P30" i="11"/>
  <c r="Q64" i="11"/>
  <c r="H35" i="11"/>
  <c r="H44" i="11"/>
  <c r="H43" i="11"/>
  <c r="H37" i="11"/>
  <c r="H54" i="11"/>
  <c r="H52" i="11"/>
  <c r="H64" i="11"/>
  <c r="R64" i="11" s="1"/>
  <c r="P82" i="11"/>
  <c r="P81" i="11"/>
  <c r="P76" i="11"/>
  <c r="P94" i="11"/>
  <c r="P92" i="11"/>
  <c r="P91" i="11"/>
  <c r="H103" i="11"/>
  <c r="C34" i="11"/>
  <c r="F34" i="11" s="1"/>
  <c r="Q34" i="11" s="1"/>
  <c r="C36" i="11"/>
  <c r="Q86" i="11"/>
  <c r="P8" i="11"/>
  <c r="P7" i="11"/>
  <c r="P17" i="11"/>
  <c r="P18" i="11"/>
  <c r="H72" i="11"/>
  <c r="R72" i="11" s="1"/>
  <c r="P26" i="11"/>
  <c r="P24" i="11"/>
  <c r="P31" i="11"/>
  <c r="H45" i="11"/>
  <c r="H42" i="11"/>
  <c r="H57" i="11"/>
  <c r="P74" i="11"/>
  <c r="P87" i="11"/>
  <c r="P86" i="11"/>
  <c r="P85" i="11"/>
  <c r="P84" i="11"/>
  <c r="P83" i="11"/>
  <c r="P98" i="11"/>
  <c r="R98" i="11" s="1"/>
  <c r="P93" i="11"/>
  <c r="R93" i="11" s="1"/>
  <c r="P97" i="11"/>
  <c r="P89" i="11"/>
  <c r="H106" i="11"/>
  <c r="H101" i="11"/>
  <c r="H102" i="11"/>
  <c r="Q84" i="11"/>
  <c r="H84" i="11"/>
  <c r="Q56" i="11"/>
  <c r="Q16" i="11"/>
  <c r="Q106" i="11"/>
  <c r="Q35" i="11"/>
  <c r="Q24" i="11"/>
  <c r="H5" i="11"/>
  <c r="F5" i="11"/>
  <c r="Q5" i="11" s="1"/>
  <c r="R54" i="11" l="1"/>
  <c r="R47" i="11"/>
  <c r="R99" i="11"/>
  <c r="R29" i="11"/>
  <c r="R43" i="11"/>
  <c r="R16" i="11"/>
  <c r="R91" i="11"/>
  <c r="R23" i="11"/>
  <c r="R7" i="11"/>
  <c r="R92" i="11"/>
  <c r="R52" i="11"/>
  <c r="R49" i="11"/>
  <c r="R60" i="11"/>
  <c r="R35" i="11"/>
  <c r="R44" i="11"/>
  <c r="R30" i="11"/>
  <c r="R27" i="11"/>
  <c r="R22" i="11"/>
  <c r="R21" i="11"/>
  <c r="R17" i="11"/>
  <c r="R107" i="11"/>
  <c r="R90" i="11"/>
  <c r="R77" i="11"/>
  <c r="R74" i="11"/>
  <c r="R86" i="11"/>
  <c r="R82" i="11"/>
  <c r="R73" i="11"/>
  <c r="R59" i="11"/>
  <c r="R50" i="11"/>
  <c r="R42" i="11"/>
  <c r="R24" i="11"/>
  <c r="R28" i="11"/>
  <c r="R31" i="11"/>
  <c r="R13" i="11"/>
  <c r="R14" i="11"/>
  <c r="R97" i="11"/>
  <c r="R94" i="11"/>
  <c r="R45" i="11"/>
  <c r="R37" i="11"/>
  <c r="M111" i="14"/>
  <c r="M112" i="14" s="1"/>
  <c r="M122" i="14"/>
  <c r="M123" i="14" s="1"/>
  <c r="M45" i="14"/>
  <c r="M46" i="14" s="1"/>
  <c r="M25" i="14"/>
  <c r="M26" i="14" s="1"/>
  <c r="R105" i="11"/>
  <c r="R83" i="11"/>
  <c r="R75" i="11"/>
  <c r="R51" i="11"/>
  <c r="R46" i="11"/>
  <c r="R95" i="11"/>
  <c r="R96" i="11"/>
  <c r="R56" i="11"/>
  <c r="R55" i="11"/>
  <c r="R32" i="11"/>
  <c r="R19" i="11"/>
  <c r="R6" i="11"/>
  <c r="R8" i="11"/>
  <c r="R85" i="11"/>
  <c r="M61" i="14"/>
  <c r="G66" i="11" s="1"/>
  <c r="H66" i="11" s="1"/>
  <c r="R66" i="11" s="1"/>
  <c r="M71" i="14"/>
  <c r="G67" i="11" s="1"/>
  <c r="H67" i="11" s="1"/>
  <c r="R67" i="11" s="1"/>
  <c r="R88" i="11"/>
  <c r="R10" i="11"/>
  <c r="R15" i="11"/>
  <c r="R18" i="11"/>
  <c r="R9" i="11"/>
  <c r="R68" i="11"/>
  <c r="R48" i="11"/>
  <c r="R63" i="11"/>
  <c r="R38" i="11"/>
  <c r="R76" i="11"/>
  <c r="R103" i="11"/>
  <c r="R102" i="11"/>
  <c r="R106" i="11"/>
  <c r="R89" i="11"/>
  <c r="R87" i="11"/>
  <c r="R57" i="11"/>
  <c r="R53" i="11"/>
  <c r="R101" i="11"/>
  <c r="R104" i="11"/>
  <c r="R26" i="11"/>
  <c r="R81" i="11"/>
  <c r="R58" i="11"/>
  <c r="C112" i="11"/>
  <c r="F113" i="11" s="1"/>
  <c r="R20" i="11"/>
  <c r="R5" i="11"/>
  <c r="R84" i="11"/>
  <c r="H36" i="11"/>
  <c r="R36" i="11" s="1"/>
  <c r="F36" i="11"/>
  <c r="Q36" i="11" s="1"/>
  <c r="H34" i="11"/>
  <c r="R34" i="11" s="1"/>
</calcChain>
</file>

<file path=xl/sharedStrings.xml><?xml version="1.0" encoding="utf-8"?>
<sst xmlns="http://schemas.openxmlformats.org/spreadsheetml/2006/main" count="6812" uniqueCount="1771">
  <si>
    <t>Дата выполнения</t>
  </si>
  <si>
    <t>замеров.</t>
  </si>
  <si>
    <t>Ф.И.О.</t>
  </si>
  <si>
    <t>Выполняющего</t>
  </si>
  <si>
    <t>замеры</t>
  </si>
  <si>
    <t>№</t>
  </si>
  <si>
    <t>ТП</t>
  </si>
  <si>
    <t xml:space="preserve">РБ, АВ, </t>
  </si>
  <si>
    <t>Объект</t>
  </si>
  <si>
    <t>Ф-А</t>
  </si>
  <si>
    <t>Ф-В</t>
  </si>
  <si>
    <t>Ф-С</t>
  </si>
  <si>
    <t>«0»</t>
  </si>
  <si>
    <t>6. Комсомольская 14</t>
  </si>
  <si>
    <t>3. Комсомольская 20</t>
  </si>
  <si>
    <t>6. Комсомольская 20</t>
  </si>
  <si>
    <t>4. Резерв</t>
  </si>
  <si>
    <t>7. Ю.Я. 21, 21/1</t>
  </si>
  <si>
    <t>9. резерв</t>
  </si>
  <si>
    <t>2 . Таможня</t>
  </si>
  <si>
    <t>4.  Театр кукол</t>
  </si>
  <si>
    <t>11.Школа №3</t>
  </si>
  <si>
    <t>6.  Таможня</t>
  </si>
  <si>
    <t>7.  Резерв</t>
  </si>
  <si>
    <t>8   Театр кукол.</t>
  </si>
  <si>
    <t>9.  Школа №3</t>
  </si>
  <si>
    <t>3.  Ю.Якутская18/2.</t>
  </si>
  <si>
    <t>4.  ЦТП-7</t>
  </si>
  <si>
    <t>14.Юж. Якутская 22</t>
  </si>
  <si>
    <t>15. Н.О.</t>
  </si>
  <si>
    <t>5.  Туб. Диспансер</t>
  </si>
  <si>
    <t xml:space="preserve">12.  Геологов 25. </t>
  </si>
  <si>
    <t>14.  Пионерная 7, 9.</t>
  </si>
  <si>
    <t>15.  Туб. Диспансер</t>
  </si>
  <si>
    <t>16.  Пионерная 11, 13.</t>
  </si>
  <si>
    <t>4. н.о.</t>
  </si>
  <si>
    <t>9. Освещение ТП</t>
  </si>
  <si>
    <t>10. ЧП Пую В.Г.</t>
  </si>
  <si>
    <t>12. Пионерная 15, 17</t>
  </si>
  <si>
    <t>13. Д/с «Солнышко»</t>
  </si>
  <si>
    <t>10. Кравченко 3</t>
  </si>
  <si>
    <t>12. ООО Кондор</t>
  </si>
  <si>
    <t>14. Кравченко 11</t>
  </si>
  <si>
    <t>15. Геологов 43</t>
  </si>
  <si>
    <t>2. Геологов 43</t>
  </si>
  <si>
    <t>6. ООО Кондор</t>
  </si>
  <si>
    <t>8. Кравченко 11</t>
  </si>
  <si>
    <t>ТП-1</t>
  </si>
  <si>
    <t>ТП-2</t>
  </si>
  <si>
    <t>ТП-3</t>
  </si>
  <si>
    <t>ТП-4</t>
  </si>
  <si>
    <t>ТП-5</t>
  </si>
  <si>
    <t>ТП-6</t>
  </si>
  <si>
    <t>Итог по 1-СШ и 2-СШ</t>
  </si>
  <si>
    <t>ТП-7</t>
  </si>
  <si>
    <t>ТП-9</t>
  </si>
  <si>
    <t>ТП-10</t>
  </si>
  <si>
    <t>ТП-11</t>
  </si>
  <si>
    <t>выполняющего</t>
  </si>
  <si>
    <t>РБ, АВ,</t>
  </si>
  <si>
    <t>объект</t>
  </si>
  <si>
    <t>6. ЦТП 8</t>
  </si>
  <si>
    <t>17. ПК - КРОУН</t>
  </si>
  <si>
    <t>19. ГЭК «Восточный»</t>
  </si>
  <si>
    <t>20. НО</t>
  </si>
  <si>
    <t>12. ЦТП-8</t>
  </si>
  <si>
    <t>13. Лаборатория института    «Север», магазин «Ольга».</t>
  </si>
  <si>
    <t>4. Магазин «Стинол».</t>
  </si>
  <si>
    <t>6. Школа №15</t>
  </si>
  <si>
    <t>7. Сосновая 4</t>
  </si>
  <si>
    <t>9. Резерв</t>
  </si>
  <si>
    <t>10. Школа №15</t>
  </si>
  <si>
    <t>11. Резерв</t>
  </si>
  <si>
    <t>12. Школа №15</t>
  </si>
  <si>
    <t>13. Резерв</t>
  </si>
  <si>
    <t>7. Чурапчинская 24/3</t>
  </si>
  <si>
    <t>8. резерв</t>
  </si>
  <si>
    <t xml:space="preserve"> 1. резерв. </t>
  </si>
  <si>
    <t>3. резерв</t>
  </si>
  <si>
    <t>5. резерв</t>
  </si>
  <si>
    <t>6. д/с « Улыбка»</t>
  </si>
  <si>
    <t>7. резерв</t>
  </si>
  <si>
    <t>10. д/с « Улыбка»</t>
  </si>
  <si>
    <t>11. резерв</t>
  </si>
  <si>
    <t>12. Дом Иеговых</t>
  </si>
  <si>
    <t>13. резерв</t>
  </si>
  <si>
    <t>15. резерв</t>
  </si>
  <si>
    <t>7. Чурапчинская, 8/1</t>
  </si>
  <si>
    <t>9. Чурапчинская, 10; 12.</t>
  </si>
  <si>
    <t>10. Чурапчинская, 8.</t>
  </si>
  <si>
    <t>11. Кафе «Дружба»</t>
  </si>
  <si>
    <t>12. Чурапчинская, 4/1; 6/1</t>
  </si>
  <si>
    <t>14. Чурапчинская 10/1; 12/1</t>
  </si>
  <si>
    <t>15 Ритуальные услуги, Чурапчинский рынок.</t>
  </si>
  <si>
    <t>16. Павильон РОСА (Чурапч. Рынок)</t>
  </si>
  <si>
    <t>5. ЦТП-9</t>
  </si>
  <si>
    <t>6. Д/С «Аленький цветочек»</t>
  </si>
  <si>
    <t>8. Общежитие молодых специалистов  (Чур.7)</t>
  </si>
  <si>
    <t>10. Д/С «Аленький цветочек»</t>
  </si>
  <si>
    <t>12. Чурапчинская, 9/2; 11/2, 11/1.</t>
  </si>
  <si>
    <t xml:space="preserve"> Дата выполнения</t>
  </si>
  <si>
    <t>"0"</t>
  </si>
  <si>
    <t>ТП-12</t>
  </si>
  <si>
    <t>ТП-13</t>
  </si>
  <si>
    <t>ТП-14</t>
  </si>
  <si>
    <t>ТП-15</t>
  </si>
  <si>
    <t>ТП-17</t>
  </si>
  <si>
    <t>ТП-16</t>
  </si>
  <si>
    <t>ТП-18</t>
  </si>
  <si>
    <t>ТП-20</t>
  </si>
  <si>
    <t>10.Я строю сам</t>
  </si>
  <si>
    <t>5 - Кафе «Сим – Сим»</t>
  </si>
  <si>
    <t>6 –  стоянка «Первенец»</t>
  </si>
  <si>
    <t xml:space="preserve">7 – ООО «Крона» </t>
  </si>
  <si>
    <t>2. пожарное депо</t>
  </si>
  <si>
    <t>10.Пожарное депо</t>
  </si>
  <si>
    <t>2. Геологов 39</t>
  </si>
  <si>
    <t>4. Геологов 39/1</t>
  </si>
  <si>
    <t>8. Геологов 6/1</t>
  </si>
  <si>
    <t>12.Геологов 41/2</t>
  </si>
  <si>
    <t>14.Геологов 39</t>
  </si>
  <si>
    <t>15.Геологов 41/2</t>
  </si>
  <si>
    <t>16.Геологов 39/1</t>
  </si>
  <si>
    <t>18.Пож.депо (гараж)</t>
  </si>
  <si>
    <t>20.Геологов 6/1</t>
  </si>
  <si>
    <t>2. Хозяйственный блок</t>
  </si>
  <si>
    <t>4. Освещение ТП</t>
  </si>
  <si>
    <t>1.  Магазин « Якутия"</t>
  </si>
  <si>
    <t>2. Южно якутская 31</t>
  </si>
  <si>
    <t>3. ЦТП-12</t>
  </si>
  <si>
    <t>4. д/с «Классика»</t>
  </si>
  <si>
    <t>6. Южно якутская 31/1</t>
  </si>
  <si>
    <t>7. Южно якутская 31/2</t>
  </si>
  <si>
    <t>9. д/с «Классика»</t>
  </si>
  <si>
    <t>10. ЦТП-12</t>
  </si>
  <si>
    <t>11. магазин «Якутия»</t>
  </si>
  <si>
    <t>12. Южно якутская 31/1</t>
  </si>
  <si>
    <t>13. Д.народов 33</t>
  </si>
  <si>
    <t>14. Южно якутская 31</t>
  </si>
  <si>
    <t>15. Д. народов 35</t>
  </si>
  <si>
    <t>16. Д. народов 31/2</t>
  </si>
  <si>
    <t>1. Кравченко 20/1</t>
  </si>
  <si>
    <t>2. Д. народов 37</t>
  </si>
  <si>
    <t>4. Кравченко 22</t>
  </si>
  <si>
    <t>6. Кравченко 20</t>
  </si>
  <si>
    <t>7. Кравченко,18</t>
  </si>
  <si>
    <t>9. Кравченко 20/1</t>
  </si>
  <si>
    <t>10. Д.народов 37</t>
  </si>
  <si>
    <t xml:space="preserve">11. Кравченко 18 </t>
  </si>
  <si>
    <t>12. Кравченко 18/1</t>
  </si>
  <si>
    <t>14. ООО Левокян «Парадиз»</t>
  </si>
  <si>
    <t>6. Кравченко 17/2</t>
  </si>
  <si>
    <t>8. Кравченко 19</t>
  </si>
  <si>
    <t>9. Н.О.</t>
  </si>
  <si>
    <t>11. д/с Снегири</t>
  </si>
  <si>
    <t>12. Кравченко 17/1</t>
  </si>
  <si>
    <t>13. магазин Сказка</t>
  </si>
  <si>
    <t>14. Кравченко 21/1</t>
  </si>
  <si>
    <t>15. ремонт обуви</t>
  </si>
  <si>
    <t>16. Кравченко 21</t>
  </si>
  <si>
    <t>4. Павильон «Мыцарь»</t>
  </si>
  <si>
    <t>6. Строителей 3</t>
  </si>
  <si>
    <t>7. Кравченко 19/3</t>
  </si>
  <si>
    <t>8. КНС-17</t>
  </si>
  <si>
    <t>10. КНС-17</t>
  </si>
  <si>
    <t>14. Кравченко 19/3</t>
  </si>
  <si>
    <t>15. Строителей 3</t>
  </si>
  <si>
    <t>16. Кравченко 19/2</t>
  </si>
  <si>
    <t>1. Строителей 3/2</t>
  </si>
  <si>
    <t>2. Строителей 3/1</t>
  </si>
  <si>
    <t>5. ЦТП-23</t>
  </si>
  <si>
    <t xml:space="preserve">9.Строителей 3/2 </t>
  </si>
  <si>
    <t>11. Строителей 1</t>
  </si>
  <si>
    <t>13. ЦТП-23</t>
  </si>
  <si>
    <t>14. Кравченко 25</t>
  </si>
  <si>
    <t>2. Д. народов 25/1</t>
  </si>
  <si>
    <t>3. С.Н. РУ-10 кВ</t>
  </si>
  <si>
    <t>4. освещение РП</t>
  </si>
  <si>
    <t>8. Д. народов 27</t>
  </si>
  <si>
    <t>11. Д. народов 23, маг. Снежок</t>
  </si>
  <si>
    <t>"О"</t>
  </si>
  <si>
    <t>замеров</t>
  </si>
  <si>
    <t xml:space="preserve">выполняющего 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</si>
  <si>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</si>
  <si>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</si>
  <si>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</si>
  <si>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</si>
  <si>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</si>
  <si>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</si>
  <si>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</si>
  <si>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</si>
  <si>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</si>
  <si>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РП-1, ТП-30</t>
  </si>
  <si>
    <t>2. Д. народов 27/2</t>
  </si>
  <si>
    <t>3. Д. народов 25/2</t>
  </si>
  <si>
    <t>4. ЦТП-19</t>
  </si>
  <si>
    <t>6.Д.народов 27/2</t>
  </si>
  <si>
    <t>7.д/с « Жаворонок»</t>
  </si>
  <si>
    <t>8. Ленина 19/1</t>
  </si>
  <si>
    <t>9. Д.народов 23</t>
  </si>
  <si>
    <t>10. Д.народов 25</t>
  </si>
  <si>
    <t>11. д/с « Жаворонок»</t>
  </si>
  <si>
    <t>15. Д.народов 27</t>
  </si>
  <si>
    <t>18. ЦТП-19</t>
  </si>
  <si>
    <t>6.Ленина 7/1</t>
  </si>
  <si>
    <t>14. К. Маркса 14</t>
  </si>
  <si>
    <t>16.Ленина 13/1</t>
  </si>
  <si>
    <t>18. Н.О.</t>
  </si>
  <si>
    <t>4. К. Маркса 16/1</t>
  </si>
  <si>
    <t>6. К. Маркса 18</t>
  </si>
  <si>
    <t>7. К.Маркса 16/1</t>
  </si>
  <si>
    <t>8. К. Маркса 16</t>
  </si>
  <si>
    <t>2.Др. Народов, 29/2</t>
  </si>
  <si>
    <t>3.Др.Народов,27/1.</t>
  </si>
  <si>
    <t>4.К.Маркса,20.</t>
  </si>
  <si>
    <t>5.Др.Народов,29/1.</t>
  </si>
  <si>
    <t>6.Нерюнгри Банк.</t>
  </si>
  <si>
    <t>9.Резерв.</t>
  </si>
  <si>
    <t>12.Др. Народов,29/2</t>
  </si>
  <si>
    <t>14.Др. Народов,29/1</t>
  </si>
  <si>
    <t>9.Ленина,15</t>
  </si>
  <si>
    <t>10.Ленина,19</t>
  </si>
  <si>
    <t xml:space="preserve">12.Платная стоянка </t>
  </si>
  <si>
    <t xml:space="preserve">13.маг. «Стайлинг» </t>
  </si>
  <si>
    <t>14.Ленина,11</t>
  </si>
  <si>
    <t>16.Ленина,7</t>
  </si>
  <si>
    <t>3.Ленина,15</t>
  </si>
  <si>
    <t>4.Ленина,19</t>
  </si>
  <si>
    <t>6.Ленина,11</t>
  </si>
  <si>
    <t>8.Ленина,7</t>
  </si>
  <si>
    <t>1,2.Резерв.</t>
  </si>
  <si>
    <t>4.Геологов,61/2</t>
  </si>
  <si>
    <t>5.Ойунского,1; сбербанк.</t>
  </si>
  <si>
    <t>7.Геологов,61; военкомат.</t>
  </si>
  <si>
    <t>11.Резерв.</t>
  </si>
  <si>
    <t>12.Геологов,61.</t>
  </si>
  <si>
    <t>13.Ойунского,1; сбербанк.</t>
  </si>
  <si>
    <t>14.Геологов,61/2.</t>
  </si>
  <si>
    <t>15.Геологов,61/1</t>
  </si>
  <si>
    <t>1.Ойунского,3/1</t>
  </si>
  <si>
    <t xml:space="preserve">2. К. Маркса 19 Парадиз    </t>
  </si>
  <si>
    <t>3. Ленина 2</t>
  </si>
  <si>
    <t>4. Ленина 4</t>
  </si>
  <si>
    <t>5. К Маркса 19/1</t>
  </si>
  <si>
    <t>6. Геологов 55/2</t>
  </si>
  <si>
    <t>7. К. Маркса 17/1</t>
  </si>
  <si>
    <t>9. Ратмир</t>
  </si>
  <si>
    <t>10. К. Маркса 17/1</t>
  </si>
  <si>
    <t>11. Ленина 4</t>
  </si>
  <si>
    <t>12. К.Маркса 19/1</t>
  </si>
  <si>
    <t>13. К. Маркса 19 Парадиз.</t>
  </si>
  <si>
    <t>17. Ратмир</t>
  </si>
  <si>
    <t>2. Геологов 51</t>
  </si>
  <si>
    <t>4. Геологов 55</t>
  </si>
  <si>
    <t>13. Геологов 59/1</t>
  </si>
  <si>
    <t>5. Геологов 51</t>
  </si>
  <si>
    <t>6. Геологов 55</t>
  </si>
  <si>
    <t>7. Геологов 59</t>
  </si>
  <si>
    <t>9. Геологов 59/1</t>
  </si>
  <si>
    <t>10. Павильон Каспий</t>
  </si>
  <si>
    <t>ТП-31</t>
  </si>
  <si>
    <t>ТП-32</t>
  </si>
  <si>
    <t>ТП-33</t>
  </si>
  <si>
    <t>ТП-34</t>
  </si>
  <si>
    <t>Резерв 5, 7, 11, 15</t>
  </si>
  <si>
    <t>ТП-35</t>
  </si>
  <si>
    <t>ТП-36</t>
  </si>
  <si>
    <t>ТП-37</t>
  </si>
  <si>
    <t>ТП-38</t>
  </si>
  <si>
    <t>ТП-39</t>
  </si>
  <si>
    <t xml:space="preserve"> «А»</t>
  </si>
  <si>
    <t>«В»</t>
  </si>
  <si>
    <t>«С»</t>
  </si>
  <si>
    <t>2 Д.Народов 9/1</t>
  </si>
  <si>
    <t>4. Д Народов 9/1</t>
  </si>
  <si>
    <t>5 Д.Народов 9/3</t>
  </si>
  <si>
    <t>6 Д.Народов 11/2</t>
  </si>
  <si>
    <t>8 Махтал</t>
  </si>
  <si>
    <t>9 Д.Народов 11/2</t>
  </si>
  <si>
    <t>10 Участок РТС, ЦТП-11</t>
  </si>
  <si>
    <t>11 Д.Народов 9/2</t>
  </si>
  <si>
    <t>12 Бытовка Платонова</t>
  </si>
  <si>
    <t>13 Д.Народов 9/4</t>
  </si>
  <si>
    <t>14  Маг. «Махтал».</t>
  </si>
  <si>
    <t>15 Киоски: «Стилмэн», «Весна»</t>
  </si>
  <si>
    <t>16 Д.Народов 9/3</t>
  </si>
  <si>
    <t>2 Ленина 6/2</t>
  </si>
  <si>
    <t>4 Ленина 6/3</t>
  </si>
  <si>
    <t>5 Пед. училище</t>
  </si>
  <si>
    <t>6 Ленина 6/1</t>
  </si>
  <si>
    <t>8 К.Маркса 6</t>
  </si>
  <si>
    <t>22 Имущественный комплекс</t>
  </si>
  <si>
    <t>24 маг. «Аартык»</t>
  </si>
  <si>
    <t>9. Ленина 6/2</t>
  </si>
  <si>
    <t>10. К.Маркса 6</t>
  </si>
  <si>
    <t>11 Пед. Училище К.М.8/1</t>
  </si>
  <si>
    <t>12. Ленина 6/1</t>
  </si>
  <si>
    <t>13 К.Маркса 8</t>
  </si>
  <si>
    <t>16 Ленина 6/3</t>
  </si>
  <si>
    <t>20 ТД Якутуголь</t>
  </si>
  <si>
    <t xml:space="preserve"> </t>
  </si>
  <si>
    <t>ТП-41</t>
  </si>
  <si>
    <t>ТП-42</t>
  </si>
  <si>
    <t>1. Д. Народов 17</t>
  </si>
  <si>
    <t>2. Др. Н. 13/1</t>
  </si>
  <si>
    <t>7. Резерв</t>
  </si>
  <si>
    <t>13. Н.О.</t>
  </si>
  <si>
    <t xml:space="preserve">15. Др. Н. 17 </t>
  </si>
  <si>
    <t>16. Др. Н. 13/1</t>
  </si>
  <si>
    <t>ТП-43</t>
  </si>
  <si>
    <t>1.   Д/с «Рябинушка»</t>
  </si>
  <si>
    <t>5.   Резерв</t>
  </si>
  <si>
    <t>6.   Гимназия бл.2</t>
  </si>
  <si>
    <t>7.   Колесо обозрения</t>
  </si>
  <si>
    <t>8.   Резерв</t>
  </si>
  <si>
    <t>9.   Д/с «Рябинушка»</t>
  </si>
  <si>
    <t>10.   Н.О.</t>
  </si>
  <si>
    <t>11.   Освещение парка</t>
  </si>
  <si>
    <t>14.   Гимназия  бл.1</t>
  </si>
  <si>
    <t>15.   Мемориал «Славы»</t>
  </si>
  <si>
    <t>16.   Колесо обозрения  (времянка)</t>
  </si>
  <si>
    <t>ТП-44</t>
  </si>
  <si>
    <t>1.   Резерв</t>
  </si>
  <si>
    <t>2.   Др. народов 3/1</t>
  </si>
  <si>
    <t>3.   Резерв</t>
  </si>
  <si>
    <t>4.   К.Маркса-2</t>
  </si>
  <si>
    <t>6. Центр реабилитации слуха и речи</t>
  </si>
  <si>
    <t>ТП-45</t>
  </si>
  <si>
    <t>1.    Д.Народов 7</t>
  </si>
  <si>
    <t>4.   Резерв</t>
  </si>
  <si>
    <t>7.   Резерв</t>
  </si>
  <si>
    <t>6.   Д.народов 5 (п 4)</t>
  </si>
  <si>
    <t>2.   Д/с «Звездочка»</t>
  </si>
  <si>
    <t>8.   Др.Народов 3/1</t>
  </si>
  <si>
    <t>9. Центр реабилитации слуха и речи</t>
  </si>
  <si>
    <t>10.   К.Маркса-2</t>
  </si>
  <si>
    <t>11.   Резерв</t>
  </si>
  <si>
    <t>13.   Резерв</t>
  </si>
  <si>
    <t>10.    д/с «Звездочка»</t>
  </si>
  <si>
    <t>13.  Павильон ЧП Калинина (времянка)</t>
  </si>
  <si>
    <t>14.   Платная стоянка «Лада»</t>
  </si>
  <si>
    <t>16.    Д.народов 7 почта, аптека.</t>
  </si>
  <si>
    <t>ТП-46</t>
  </si>
  <si>
    <t>2.   Д/с «Огонёк»</t>
  </si>
  <si>
    <t>4.   Др. Н. 9</t>
  </si>
  <si>
    <t>6.   Др. Н. 13</t>
  </si>
  <si>
    <t>12.   Др. Н. 9</t>
  </si>
  <si>
    <t>13.   Мастерская «Скорняк»</t>
  </si>
  <si>
    <t>14.   Д/с «Огонёк»</t>
  </si>
  <si>
    <t>15.   Павильон «Овощи, фрукты» врем.</t>
  </si>
  <si>
    <t>16.   Павильон «Дукан»  врем.</t>
  </si>
  <si>
    <t>ТП-47</t>
  </si>
  <si>
    <t>2.   Ленина 6 ( 2 подъезд)</t>
  </si>
  <si>
    <t>6.   Ленина 6 (5 подъезд)</t>
  </si>
  <si>
    <t>12.   Ленина 6 (2 подъезд)</t>
  </si>
  <si>
    <t>16.   Ленина 6 (5 подъезд)</t>
  </si>
  <si>
    <t>ТП-48</t>
  </si>
  <si>
    <t>1.   Ленина 6 Аэрофлот - ЦНЭ</t>
  </si>
  <si>
    <t>4.   Ленина 6 (7 подъезд)  Галактика</t>
  </si>
  <si>
    <t>6.   Ленина 6 ( 2 секция 14 подъезд)</t>
  </si>
  <si>
    <t>7.   Ленина 6 (9 подъезд)</t>
  </si>
  <si>
    <t>8.   Д/с «Красная шапочка».</t>
  </si>
  <si>
    <t>22.  Д.народов 19/1</t>
  </si>
  <si>
    <t>24.  Д.народов 19 «Нафаня»</t>
  </si>
  <si>
    <t>12.  Ленина 6 Галактика</t>
  </si>
  <si>
    <t>13.  Д/с « Красная шапочка».</t>
  </si>
  <si>
    <t>14.  Ленина 6 (2 секция 14 подъезд).</t>
  </si>
  <si>
    <t>15.  Ленина 6 ( 9 подъезд)</t>
  </si>
  <si>
    <t>18.   Д.Народов 19/1</t>
  </si>
  <si>
    <t>20.  Д.народов 19</t>
  </si>
  <si>
    <t>ТП-49</t>
  </si>
  <si>
    <t>АТ</t>
  </si>
  <si>
    <t>№ ТП</t>
  </si>
  <si>
    <t>ТП-50</t>
  </si>
  <si>
    <t>ТП-51</t>
  </si>
  <si>
    <t>ТП-52</t>
  </si>
  <si>
    <t>ТП-53</t>
  </si>
  <si>
    <t>ТП-54</t>
  </si>
  <si>
    <t>ТП-55</t>
  </si>
  <si>
    <t>ТП-59</t>
  </si>
  <si>
    <t>РП-2, ТП-56</t>
  </si>
  <si>
    <t>2. Роддом</t>
  </si>
  <si>
    <t>3. морг</t>
  </si>
  <si>
    <t>4. гараж</t>
  </si>
  <si>
    <t>6. СПК</t>
  </si>
  <si>
    <t>7. Н.О.</t>
  </si>
  <si>
    <t>8. архив</t>
  </si>
  <si>
    <t>ТП-60</t>
  </si>
  <si>
    <t>ТП-61</t>
  </si>
  <si>
    <t>ТП-63</t>
  </si>
  <si>
    <t>ТП-66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</si>
  <si>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выполнения</t>
  </si>
  <si>
    <t>1. С. Н.</t>
  </si>
  <si>
    <t>2. Тимптонская 3/1</t>
  </si>
  <si>
    <t>4. Тимптонская 3</t>
  </si>
  <si>
    <t>5. Магазин «Стройматериалы»</t>
  </si>
  <si>
    <t>6. Тимптонская 3</t>
  </si>
  <si>
    <t>8. Тимптонская 7/1</t>
  </si>
  <si>
    <t>10. Отопление РП</t>
  </si>
  <si>
    <t>11. Н.О. ул. Тимптонская, Д.нар.</t>
  </si>
  <si>
    <t>1. освещение ТП</t>
  </si>
  <si>
    <t>2. Тимптонская 1</t>
  </si>
  <si>
    <t>3.резерв</t>
  </si>
  <si>
    <t>6. мед. училище</t>
  </si>
  <si>
    <t>8. Д.Народов 8/1</t>
  </si>
  <si>
    <t>10. Д.народов 6/1</t>
  </si>
  <si>
    <t>12. Д.народов 8/1</t>
  </si>
  <si>
    <t>16. Тимптонская 1</t>
  </si>
  <si>
    <t>1. Магазин №10</t>
  </si>
  <si>
    <t>4. Ленина 10</t>
  </si>
  <si>
    <t>6. Др. Н. 10/1</t>
  </si>
  <si>
    <t>8. Ленина 12</t>
  </si>
  <si>
    <t>21. Шк. №24, столовая, ввод №2</t>
  </si>
  <si>
    <t>22. Столовая, ввод №1</t>
  </si>
  <si>
    <t>24. Столовая, ввод №2</t>
  </si>
  <si>
    <t>9. Магазин №10</t>
  </si>
  <si>
    <t>10. Др. Н. 10/1</t>
  </si>
  <si>
    <t>11. Ленина 14/1</t>
  </si>
  <si>
    <t>12. Ленина 14</t>
  </si>
  <si>
    <t>16. Ленина 12</t>
  </si>
  <si>
    <t>17. Школа №24, блок №3, ввод 2</t>
  </si>
  <si>
    <t>18. Школа №24, блок №1, ввод 1</t>
  </si>
  <si>
    <t>20. Школа №24, блок №3, ввод 1</t>
  </si>
  <si>
    <t>1. Ленина 18</t>
  </si>
  <si>
    <t>2. Ленина 16/2</t>
  </si>
  <si>
    <t>3. Ленина 16/1</t>
  </si>
  <si>
    <t>4. Мира 7</t>
  </si>
  <si>
    <t>5. Ленина 16</t>
  </si>
  <si>
    <t>6. Мира 5/1</t>
  </si>
  <si>
    <t>7. Ленина 20</t>
  </si>
  <si>
    <t>8. Центр развития творч. детей …</t>
  </si>
  <si>
    <t>9. Мира 5/1</t>
  </si>
  <si>
    <t>10. Мира 7</t>
  </si>
  <si>
    <t>12. Ленина 16/2</t>
  </si>
  <si>
    <t>13. Ленина 18</t>
  </si>
  <si>
    <t>14. Ленина 20</t>
  </si>
  <si>
    <t>15. Ленина 16</t>
  </si>
  <si>
    <t>16. ЦРТД и Ю, н.о.</t>
  </si>
  <si>
    <t>1. Тимптонская, 7</t>
  </si>
  <si>
    <t>2. Мира, 1</t>
  </si>
  <si>
    <t>3. Тимптонская, 7, подъезды 1, 2</t>
  </si>
  <si>
    <t>4. Мира, 3</t>
  </si>
  <si>
    <t>5. н.о.</t>
  </si>
  <si>
    <t>6. Д/с «Одуванчик»</t>
  </si>
  <si>
    <t>7. Мира, 3/1</t>
  </si>
  <si>
    <t>8. Тимптонская, 7/2</t>
  </si>
  <si>
    <t>9. Мира, 3/1</t>
  </si>
  <si>
    <t>10. Мира, 1</t>
  </si>
  <si>
    <t>11. Мира, 5</t>
  </si>
  <si>
    <t>12. Д/с «Одуванчик»</t>
  </si>
  <si>
    <t>13. Тимптонская, 7</t>
  </si>
  <si>
    <t>14. Тимптонская , 7/1</t>
  </si>
  <si>
    <t>15. Тимптонская , 7</t>
  </si>
  <si>
    <t>16. Тимптонская , 7/2</t>
  </si>
  <si>
    <t>1. Др. Н. 6</t>
  </si>
  <si>
    <t>2. Др. Н. 10</t>
  </si>
  <si>
    <t>4. Др. Н. 6/2</t>
  </si>
  <si>
    <t>5. Др.Н. 10/2</t>
  </si>
  <si>
    <t>6. Терапия</t>
  </si>
  <si>
    <t>7. Др. Н. 8</t>
  </si>
  <si>
    <t>8. Др. Н. 8/2</t>
  </si>
  <si>
    <t>9. Др. Н. 6</t>
  </si>
  <si>
    <t>10. Др.Н. 6/2</t>
  </si>
  <si>
    <t>12. Терапия</t>
  </si>
  <si>
    <t>13. Др. Н. 10</t>
  </si>
  <si>
    <t>14. Др. Н. 8/2</t>
  </si>
  <si>
    <t>15. Др. Н. 8</t>
  </si>
  <si>
    <t>16. Др. Н. 10/2</t>
  </si>
  <si>
    <t>17. Магазин «Слово», а/стоянка</t>
  </si>
  <si>
    <t>18. Стоянка «Таганай»</t>
  </si>
  <si>
    <t>2. Д/с «Энергетик»</t>
  </si>
  <si>
    <t>4. Кравченко 6</t>
  </si>
  <si>
    <t>6. Кравченко 4</t>
  </si>
  <si>
    <t>8. Школа №6</t>
  </si>
  <si>
    <t>10. Школа №6</t>
  </si>
  <si>
    <t>12. Д/с «Энергетик»</t>
  </si>
  <si>
    <t>14. Кравченко 4</t>
  </si>
  <si>
    <t>16. Кравченко 6</t>
  </si>
  <si>
    <t>2. К. Маркса 25/3(корпус 1)</t>
  </si>
  <si>
    <t>4. К. Маркса 25/3(корнус 2)</t>
  </si>
  <si>
    <t>5. Освещение ТП</t>
  </si>
  <si>
    <t>6. К. Маркса 25/1</t>
  </si>
  <si>
    <t>7. Д/с «Радуга»</t>
  </si>
  <si>
    <t>8. К.Маркса 25</t>
  </si>
  <si>
    <t>10. К. Маркса 25/3</t>
  </si>
  <si>
    <t>11. д/с Радуга К Маркса 25/2</t>
  </si>
  <si>
    <t>12. К. Маркса 25/3</t>
  </si>
  <si>
    <t>14.К. Маркса 25/1</t>
  </si>
  <si>
    <t>16. К. Маркса 25</t>
  </si>
  <si>
    <t>1. К. Маркса 27</t>
  </si>
  <si>
    <t>2. Библиотека</t>
  </si>
  <si>
    <t>3.Православный храм</t>
  </si>
  <si>
    <t>4. К. Маркса 27/2</t>
  </si>
  <si>
    <t>5. Молитвенный дом по Ю.Я.</t>
  </si>
  <si>
    <t>6. К. Маркса 27/1</t>
  </si>
  <si>
    <t>8. К. Маркса 29/1</t>
  </si>
  <si>
    <t>9. Библиотека</t>
  </si>
  <si>
    <t>10. К.Маркса 29/1</t>
  </si>
  <si>
    <t>11. Молитвенный дом.</t>
  </si>
  <si>
    <t>13. К.Маркса 27</t>
  </si>
  <si>
    <t>14. К. Маркса 27/2</t>
  </si>
  <si>
    <t>15. Православный Храм</t>
  </si>
  <si>
    <t>16. К. Маркса 27/1</t>
  </si>
  <si>
    <t>2. Кравченко 8</t>
  </si>
  <si>
    <t>3. ООО «Альянс»</t>
  </si>
  <si>
    <t>4. Кравченко 14</t>
  </si>
  <si>
    <t>5. Кравченко 10</t>
  </si>
  <si>
    <t>6. Кравченко 12</t>
  </si>
  <si>
    <t>8. Кравченко 14</t>
  </si>
  <si>
    <t>12. Кравченко 12</t>
  </si>
  <si>
    <t>14.ООО «Альянс»</t>
  </si>
  <si>
    <t>15. Кравченко 8</t>
  </si>
  <si>
    <t>2. ЦТП-20</t>
  </si>
  <si>
    <t>10 ЦТП-20</t>
  </si>
  <si>
    <t>12 Ю.Якутская 24</t>
  </si>
  <si>
    <t>1 магазин «Находка»</t>
  </si>
  <si>
    <t>2 Геологов 49/1 1 подъезд</t>
  </si>
  <si>
    <t>4 Геологов 49/1 2 подъезд</t>
  </si>
  <si>
    <t>5 Ленина 1/2</t>
  </si>
  <si>
    <t>7 Кравченко 2,адмн.здание Жукова</t>
  </si>
  <si>
    <t>8 Ленина 1/1</t>
  </si>
  <si>
    <t>9 резерв</t>
  </si>
  <si>
    <t>10 Геологов 49 3 подъезд</t>
  </si>
  <si>
    <t>11 резерв</t>
  </si>
  <si>
    <t>12 Ленина 1/3</t>
  </si>
  <si>
    <t>14 Н.О.</t>
  </si>
  <si>
    <t>16 Геологов 49 3 подъезд</t>
  </si>
  <si>
    <t>17 резерв</t>
  </si>
  <si>
    <t>18 Кравченко 2</t>
  </si>
  <si>
    <t>19 резерв</t>
  </si>
  <si>
    <t>20 Геологов 49 1 подъезд</t>
  </si>
  <si>
    <t>21 резерв</t>
  </si>
  <si>
    <t>22 Ленина 1/2</t>
  </si>
  <si>
    <t>23 Магазин «Находка»</t>
  </si>
  <si>
    <t>24 Ленина 1/3</t>
  </si>
  <si>
    <t>26 Геологов 49/1 1 подъезд</t>
  </si>
  <si>
    <t>27 Геологов 49/1 2 подъезд</t>
  </si>
  <si>
    <t>28 Ленина 1/1</t>
  </si>
  <si>
    <t>РП-4, 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</si>
  <si>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</si>
  <si>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</si>
  <si>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</si>
  <si>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</si>
  <si>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</si>
  <si>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</si>
  <si>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</si>
  <si>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</si>
  <si>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</si>
  <si>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 xml:space="preserve"> 6. выпрямитель 1</t>
  </si>
  <si>
    <t>ТП-80</t>
  </si>
  <si>
    <t>ТП-81</t>
  </si>
  <si>
    <t>1. Маг. «Нерюнгринский»</t>
  </si>
  <si>
    <t xml:space="preserve"> 2. управление «Якутуголь»</t>
  </si>
  <si>
    <t>3. Маг. «Айгуль»</t>
  </si>
  <si>
    <t>4. Торговый комплекс «Айгуль»</t>
  </si>
  <si>
    <t xml:space="preserve"> 5. резерв</t>
  </si>
  <si>
    <t>10.  Управление «ЯУ»</t>
  </si>
  <si>
    <t>12. Маг. «Нерюнгринский»</t>
  </si>
  <si>
    <t xml:space="preserve"> 13. резерв</t>
  </si>
  <si>
    <t>14.  Торговый комплекс «Айгуль»</t>
  </si>
  <si>
    <t>16.  Резерв</t>
  </si>
  <si>
    <t>ТП-82</t>
  </si>
  <si>
    <t>ТП-83</t>
  </si>
  <si>
    <t>4. Ю. якутская 36/3, 36/1, 36/2</t>
  </si>
  <si>
    <t>6. Д/сад «Снежинка».</t>
  </si>
  <si>
    <t>7.резерв</t>
  </si>
  <si>
    <t>8. Мира 21/1, 21/2.</t>
  </si>
  <si>
    <t>21.маг. Компал</t>
  </si>
  <si>
    <t>23. Каскад Блок А</t>
  </si>
  <si>
    <t>24. магазин Весна, пекарня</t>
  </si>
  <si>
    <t>9. Ю.якутская 38</t>
  </si>
  <si>
    <t>11. ЦТП-18</t>
  </si>
  <si>
    <t>12. Ю.якутская  36/3,  36/1, 36/2.</t>
  </si>
  <si>
    <t>13.Мира 19/1, 19/2.</t>
  </si>
  <si>
    <t>14. Мира 21/1.</t>
  </si>
  <si>
    <t>15. Мира 19/1, 19/2.</t>
  </si>
  <si>
    <t>16. Д/С «Снежинка».</t>
  </si>
  <si>
    <t>17. ТОЦ, Каскад, Блок В</t>
  </si>
  <si>
    <t>18.Каскад , Блок А</t>
  </si>
  <si>
    <t xml:space="preserve">20. Магазин Весна , пекарня </t>
  </si>
  <si>
    <t>1.Школа №13 блок А 2 УПК</t>
  </si>
  <si>
    <t>2. Ленина 21/1</t>
  </si>
  <si>
    <t>3. Школа №13 блок 1  ФОК</t>
  </si>
  <si>
    <t>4. Д. народов 12/1</t>
  </si>
  <si>
    <t>5. Школа №13 блок Б 1</t>
  </si>
  <si>
    <t>6. Ленина 21/1</t>
  </si>
  <si>
    <t>7. Н.О  школа, Ленина.</t>
  </si>
  <si>
    <t>8. КВД</t>
  </si>
  <si>
    <t>18. Школа № 13 блок А.</t>
  </si>
  <si>
    <t>19. ФОК</t>
  </si>
  <si>
    <t>20. ФОК</t>
  </si>
  <si>
    <t>10. Ленина 21/1</t>
  </si>
  <si>
    <t>11. освещение ТП</t>
  </si>
  <si>
    <t>12. Д. народов 12/1</t>
  </si>
  <si>
    <t>13. Школа 13 блок Б</t>
  </si>
  <si>
    <t>14. Ленина 21/1</t>
  </si>
  <si>
    <t xml:space="preserve">15.школа 13 блок А </t>
  </si>
  <si>
    <t>16. КВД</t>
  </si>
  <si>
    <t>15.  Мира 15/1</t>
  </si>
  <si>
    <t>16. Мира 15</t>
  </si>
  <si>
    <t>13. Мира 15/1   3 под.</t>
  </si>
  <si>
    <t>14. Мира 15/1   1 под.</t>
  </si>
  <si>
    <t>10. Ленина 25/1.</t>
  </si>
  <si>
    <t>8. Мира 15</t>
  </si>
  <si>
    <t>6. Мира 15/1</t>
  </si>
  <si>
    <t>4. Ленина 25/1</t>
  </si>
  <si>
    <t>1. резерв</t>
  </si>
  <si>
    <t>2. Ленина 25/1.</t>
  </si>
  <si>
    <t>2.павильон</t>
  </si>
  <si>
    <t>3. Мира 15/3</t>
  </si>
  <si>
    <t>4. Мира 17/2</t>
  </si>
  <si>
    <t>5. Мира 15/2</t>
  </si>
  <si>
    <t>21. Мира 17/3</t>
  </si>
  <si>
    <t>22. Мира 17/3</t>
  </si>
  <si>
    <t>23. Мира 17/3</t>
  </si>
  <si>
    <t>24. Мира 15/3</t>
  </si>
  <si>
    <t>9. Мира 15/2</t>
  </si>
  <si>
    <t>11. Д.народов 16/2</t>
  </si>
  <si>
    <t>12. Мира 17/2</t>
  </si>
  <si>
    <t>13. Мира 17/1</t>
  </si>
  <si>
    <t>18.  Мира 17/3</t>
  </si>
  <si>
    <t>19. резерв</t>
  </si>
  <si>
    <t>20. Мира 17/3</t>
  </si>
  <si>
    <t>1. Уличное освещение</t>
  </si>
  <si>
    <t>2. Ю.Якутская 30</t>
  </si>
  <si>
    <t>3. Др. народов 16/1</t>
  </si>
  <si>
    <t>4. Др. Народов 20</t>
  </si>
  <si>
    <t>5. Ю.Якутская 28</t>
  </si>
  <si>
    <t>6. Др. Народов 16/1</t>
  </si>
  <si>
    <t>7. Др. Народов 18</t>
  </si>
  <si>
    <t>8. Др. Народов 16</t>
  </si>
  <si>
    <t>21. Ю.Якутская 32</t>
  </si>
  <si>
    <t>22. Д/сад «Малыш»</t>
  </si>
  <si>
    <t>23. Павильон «Аум», освещение ТП</t>
  </si>
  <si>
    <t>24. Ю.Якутская 34</t>
  </si>
  <si>
    <t>10. Ю.Якутская 30</t>
  </si>
  <si>
    <t>11. Стоматология</t>
  </si>
  <si>
    <t>12. Др. народов 20</t>
  </si>
  <si>
    <t>13. Ю.якутская 28</t>
  </si>
  <si>
    <t>14. Др. Народов 16/1</t>
  </si>
  <si>
    <t>15. Др. народов 18</t>
  </si>
  <si>
    <t>16. Др. народов 16</t>
  </si>
  <si>
    <t>17. Ю.якутская 32</t>
  </si>
  <si>
    <t>18. Д/сад «Малыш»</t>
  </si>
  <si>
    <t>20. Ю.Якутская 34</t>
  </si>
  <si>
    <t>1.Дом правосудия</t>
  </si>
  <si>
    <t>2.РКЦ</t>
  </si>
  <si>
    <t>7.Дом правосудия</t>
  </si>
  <si>
    <t>8.РКЦ</t>
  </si>
  <si>
    <t>1. Аммосова 2/2</t>
  </si>
  <si>
    <t>2. Аммосова 4/1</t>
  </si>
  <si>
    <t>3. Аммосова 2</t>
  </si>
  <si>
    <t xml:space="preserve">4. Аммосова 2/1 </t>
  </si>
  <si>
    <t xml:space="preserve">7. Аммосова 4 </t>
  </si>
  <si>
    <t>9 Аммосова 2/2</t>
  </si>
  <si>
    <t xml:space="preserve">10 Аммосова 2/1                  </t>
  </si>
  <si>
    <t>12 Аммосова 4/1, 4/2</t>
  </si>
  <si>
    <t>13 м-н «Старый замок»</t>
  </si>
  <si>
    <t>16 Аммосова 2</t>
  </si>
  <si>
    <t>1 Школа №2 ввод 2</t>
  </si>
  <si>
    <t>2 Аммосова 10/2</t>
  </si>
  <si>
    <t>3 Мира 29</t>
  </si>
  <si>
    <t>4 Школа №2 ввод № 1</t>
  </si>
  <si>
    <t>5 Мира 33</t>
  </si>
  <si>
    <t>6 Аммосова 6/1</t>
  </si>
  <si>
    <t>8 Мира 27/2</t>
  </si>
  <si>
    <t>10 Аммосова 6/1</t>
  </si>
  <si>
    <t>12 Мира 27/2</t>
  </si>
  <si>
    <t>13 Аммосова 10/2</t>
  </si>
  <si>
    <t>14 Мира 29</t>
  </si>
  <si>
    <t>15 Школа №2 ввод №2</t>
  </si>
  <si>
    <t>16 Школа № 2 ввод №1</t>
  </si>
  <si>
    <t>1.аммосова 6/2</t>
  </si>
  <si>
    <t>2. Аммосова 10</t>
  </si>
  <si>
    <t>3. Аммосова 8</t>
  </si>
  <si>
    <t>4. Аммосова 8/1</t>
  </si>
  <si>
    <t>5. Аммосова 8/2</t>
  </si>
  <si>
    <t>6.Аммосова 6</t>
  </si>
  <si>
    <t>8. Аммосова 10/1</t>
  </si>
  <si>
    <t>10. Аммосова 14</t>
  </si>
  <si>
    <t>11. Аммосова 14/1</t>
  </si>
  <si>
    <t>12. Аммосова 12</t>
  </si>
  <si>
    <t>13. Аммосова 8/1</t>
  </si>
  <si>
    <t>14. Аммосова 8</t>
  </si>
  <si>
    <t>15. ООО «Крона»</t>
  </si>
  <si>
    <t>16. Аммосова 10</t>
  </si>
  <si>
    <t xml:space="preserve">17. Аммосова 6/2        </t>
  </si>
  <si>
    <t>18. Аммосова 6/2</t>
  </si>
  <si>
    <t>19. Аммосова 8/2</t>
  </si>
  <si>
    <t>20. Аммосова 10/1</t>
  </si>
  <si>
    <t>21. Киоск</t>
  </si>
  <si>
    <t>22. Аммосова 14/1</t>
  </si>
  <si>
    <t>23. Аммосова 14</t>
  </si>
  <si>
    <t>24. Аммосова 12</t>
  </si>
  <si>
    <t>2. Мира 27/1</t>
  </si>
  <si>
    <t>4. Мира 31</t>
  </si>
  <si>
    <t>6. Мира 25/1</t>
  </si>
  <si>
    <t>7. Мира 27</t>
  </si>
  <si>
    <t>8. Мира 27</t>
  </si>
  <si>
    <t xml:space="preserve">10 Мира 25/1  </t>
  </si>
  <si>
    <t>12. Мира 27/1</t>
  </si>
  <si>
    <t>15. Мира 31</t>
  </si>
  <si>
    <t>16. Ю. Якутская 47</t>
  </si>
  <si>
    <t>18. Мира 27</t>
  </si>
  <si>
    <t>19. Мира 27</t>
  </si>
  <si>
    <t>1. Ю.Якутская 37</t>
  </si>
  <si>
    <t xml:space="preserve">2. Ю.Якутская 41, 43                </t>
  </si>
  <si>
    <t>4. ЦТП-21</t>
  </si>
  <si>
    <t>5. Ю.Якутская 43/1</t>
  </si>
  <si>
    <t>6. Ю.Якутская 33</t>
  </si>
  <si>
    <t>7. Ю.якутская 39/1</t>
  </si>
  <si>
    <t>8. Ю.Якутская 35</t>
  </si>
  <si>
    <t>10. Ю.якутская 33</t>
  </si>
  <si>
    <t>12. ЦТП-21</t>
  </si>
  <si>
    <t>13. Ю.Якутская 43/1</t>
  </si>
  <si>
    <t>14. Ю.Якутская 35</t>
  </si>
  <si>
    <t>15. Ю.Якутская 39/1</t>
  </si>
  <si>
    <t>16. Ю.Якутская 41, 43</t>
  </si>
  <si>
    <t>ТП-90</t>
  </si>
  <si>
    <t>22. отключен.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</si>
  <si>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</si>
  <si>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</si>
  <si>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</si>
  <si>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</si>
  <si>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</si>
  <si>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</si>
  <si>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</si>
  <si>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</si>
  <si>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</si>
  <si>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ТП-100</t>
  </si>
  <si>
    <t>4. ЦТП-18 «А».</t>
  </si>
  <si>
    <t>5. Д.Народов 14/1</t>
  </si>
  <si>
    <t>6. Д.Народов 20/1.</t>
  </si>
  <si>
    <t>11.Д.Народов, 14/1</t>
  </si>
  <si>
    <t>13. ЦТП-18А</t>
  </si>
  <si>
    <t>15. Д.Народов, 18/2</t>
  </si>
  <si>
    <t>16. Д.Народов, 18/1</t>
  </si>
  <si>
    <t>4. Офис «Арго».</t>
  </si>
  <si>
    <t>6. Сбербанк России</t>
  </si>
  <si>
    <t>8. Пенсионный фонд.</t>
  </si>
  <si>
    <t>10.Сбербанк России</t>
  </si>
  <si>
    <t>12.Офис «Арго».</t>
  </si>
  <si>
    <t>14. Пенсионный фонд</t>
  </si>
  <si>
    <t>2. резерв.</t>
  </si>
  <si>
    <t>4. Чурапчинская 37/1</t>
  </si>
  <si>
    <t>7. Чурапчинская 37/2</t>
  </si>
  <si>
    <t>11. Чурапчинская 37/1</t>
  </si>
  <si>
    <t>12. Чурапчинская 37/3</t>
  </si>
  <si>
    <t>15. Чурапчинская 37/2</t>
  </si>
  <si>
    <t>2. Чурапчинская 48</t>
  </si>
  <si>
    <t>4.Чурапчинская,47</t>
  </si>
  <si>
    <t>5. Чурапчинская 46</t>
  </si>
  <si>
    <t>26. Чурапчинская 50</t>
  </si>
  <si>
    <t>30. ООО «Инстрой»</t>
  </si>
  <si>
    <t>10. Чурапчинская 47</t>
  </si>
  <si>
    <t>11. Чурапчинская 48</t>
  </si>
  <si>
    <t>13. Чурапчинская 46</t>
  </si>
  <si>
    <t>16. Чурапчинская 54</t>
  </si>
  <si>
    <t>18. Чурапчинская 50</t>
  </si>
  <si>
    <t>20. А/стоянка «Фаэтон»</t>
  </si>
  <si>
    <t>1. Освещение ТП</t>
  </si>
  <si>
    <t>2. Чурапчинская 40</t>
  </si>
  <si>
    <t>3. Лужников 5</t>
  </si>
  <si>
    <t>4. Чурапчинская 36</t>
  </si>
  <si>
    <t>6. резерв</t>
  </si>
  <si>
    <t>8. Чурапчинская 38</t>
  </si>
  <si>
    <t>21. Лужников 3/1</t>
  </si>
  <si>
    <t>22. Лужников 3/1</t>
  </si>
  <si>
    <t>23. Лужников 3</t>
  </si>
  <si>
    <t>24. Лужников 3</t>
  </si>
  <si>
    <t>10. Чурапчинская 36</t>
  </si>
  <si>
    <t>14. Лужников 3/1</t>
  </si>
  <si>
    <t>15. Лужников 3</t>
  </si>
  <si>
    <t>17. Лужников 3/1</t>
  </si>
  <si>
    <t>18. Чурапчинская 38</t>
  </si>
  <si>
    <t>20. Чурапчинская 40</t>
  </si>
  <si>
    <t>2. ООО «Арбат»</t>
  </si>
  <si>
    <t>4. Чурапчинская 44</t>
  </si>
  <si>
    <t>6. ЦТП-22</t>
  </si>
  <si>
    <t>7. Универсам «Север».</t>
  </si>
  <si>
    <t>8. Киоск «Овощи-фрукты»</t>
  </si>
  <si>
    <t>22. Чурапчинская 39</t>
  </si>
  <si>
    <t>23. Резерв</t>
  </si>
  <si>
    <t>24. Муз. школа, д/сад</t>
  </si>
  <si>
    <t>11. Н.О.</t>
  </si>
  <si>
    <t>13. Чурапчинская 44</t>
  </si>
  <si>
    <t>14. Чурапчинская 39</t>
  </si>
  <si>
    <t>15. Магазин «Пиво».             Откл.</t>
  </si>
  <si>
    <t>16. ЦТП-22</t>
  </si>
  <si>
    <t>17. Киоск «Фантазия»</t>
  </si>
  <si>
    <t>18. Муз. школа        2 КЛ</t>
  </si>
  <si>
    <t>20. ООО «Арбат»</t>
  </si>
  <si>
    <t>2.</t>
  </si>
  <si>
    <t>3.</t>
  </si>
  <si>
    <t>4.</t>
  </si>
  <si>
    <t>РП-5  ТП-102</t>
  </si>
  <si>
    <t>ТП-103</t>
  </si>
  <si>
    <t>10. резерв</t>
  </si>
  <si>
    <t>12. резерв</t>
  </si>
  <si>
    <t>14. резерв</t>
  </si>
  <si>
    <t>ТП-104</t>
  </si>
  <si>
    <t>2. резерв</t>
  </si>
  <si>
    <t>ТП-107</t>
  </si>
  <si>
    <t>16. резерв</t>
  </si>
  <si>
    <t>ТП-108</t>
  </si>
  <si>
    <t>23. резерв</t>
  </si>
  <si>
    <t>24. резерв</t>
  </si>
  <si>
    <t>25. резерв</t>
  </si>
  <si>
    <t>27. резерв</t>
  </si>
  <si>
    <t>29. резерв</t>
  </si>
  <si>
    <t>17. резерв</t>
  </si>
  <si>
    <t>21. резерв</t>
  </si>
  <si>
    <t>ТП-109</t>
  </si>
  <si>
    <t>ТП-110</t>
  </si>
  <si>
    <t>21.</t>
  </si>
  <si>
    <t>8. НРЭС</t>
  </si>
  <si>
    <t>4. Кравченко 9/1, с/к "Богатырь"</t>
  </si>
  <si>
    <t>9. Школа футбола</t>
  </si>
  <si>
    <t>10.Ойунского 3/1</t>
  </si>
  <si>
    <t>14.  Маг.ООО "Драгоценности Якутии"</t>
  </si>
  <si>
    <t>3.  Ленина 14/1</t>
  </si>
  <si>
    <t>1.Ю. Якутская 38</t>
  </si>
  <si>
    <t>2. Ю.Якутская 40,42.</t>
  </si>
  <si>
    <t>1. Мира 17/1</t>
  </si>
  <si>
    <t>6. Мира 17 п.2</t>
  </si>
  <si>
    <t>8. Мира 17 п.3</t>
  </si>
  <si>
    <t>10. Мира 17 п.3</t>
  </si>
  <si>
    <t>14. Мира 17 п.2</t>
  </si>
  <si>
    <t>15. Мира 15/2 подъезд 1</t>
  </si>
  <si>
    <t>16. Мира 19/4 "Олеся"</t>
  </si>
  <si>
    <t>7.Д. Народов  16/2</t>
  </si>
  <si>
    <t>10. Торговый киоск «Алан»  откл.</t>
  </si>
  <si>
    <t xml:space="preserve">8.ИП Габбасова </t>
  </si>
  <si>
    <t>7. РУБОП</t>
  </si>
  <si>
    <t>11. Ю.Я. 15, 15/1</t>
  </si>
  <si>
    <t>12. Наркология</t>
  </si>
  <si>
    <t>6. Харбин</t>
  </si>
  <si>
    <t>14. Поликлиника стоматологии</t>
  </si>
  <si>
    <t>9. Кравченко 9 (КГБ),  9/1-&gt; СК Богатырь</t>
  </si>
  <si>
    <t>11. Контора НГВК</t>
  </si>
  <si>
    <t>13. А/С Автовлад</t>
  </si>
  <si>
    <t>16. ООО НОКС Рынок</t>
  </si>
  <si>
    <t>1. ООО НОКС Рынок</t>
  </si>
  <si>
    <t>3. Метеостанция, Н.О.</t>
  </si>
  <si>
    <t>5. Контора НГВК</t>
  </si>
  <si>
    <t xml:space="preserve">5. ГЭК «Дурай» </t>
  </si>
  <si>
    <t xml:space="preserve">8.  Чурапчинская 15, 15/1  </t>
  </si>
  <si>
    <t>9.</t>
  </si>
  <si>
    <t xml:space="preserve">5. Сосновая 4               </t>
  </si>
  <si>
    <t>8. КНС-22   2-ввод</t>
  </si>
  <si>
    <t>16. КНС-22  1-ввод</t>
  </si>
  <si>
    <t>4. ИП Ким И.А.</t>
  </si>
  <si>
    <r>
      <t>8</t>
    </r>
    <r>
      <rPr>
        <b/>
        <sz val="1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 xml:space="preserve"> павильон "Мясопродукты", Т/П "Золотая рыбка", ИП Пан Н.Е.</t>
    </r>
  </si>
  <si>
    <t>13. Магазин  «Золотая осень»</t>
  </si>
  <si>
    <t>1. Гаражи Колмар - недвижимость, ООО Момент</t>
  </si>
  <si>
    <t>2. ИП Мацкевич</t>
  </si>
  <si>
    <t>3. ГЭК "Стрела"   №1-4</t>
  </si>
  <si>
    <t>14. Чурапчинская  9; 9/1; 11</t>
  </si>
  <si>
    <t>16. ЦТП-9</t>
  </si>
  <si>
    <t>АВ Н.О.</t>
  </si>
  <si>
    <t>4. ЯГУ ВЛ левая цепь; Чурапчинская 1;   Ю- Якутская  25/1</t>
  </si>
  <si>
    <t>7. Чурапчинская  3, 3/1, 3/2</t>
  </si>
  <si>
    <r>
      <t xml:space="preserve">13. ЯГУ ВЛ правая цепь; </t>
    </r>
    <r>
      <rPr>
        <b/>
        <sz val="14"/>
        <rFont val="Times New Roman"/>
        <family val="1"/>
        <charset val="204"/>
      </rPr>
      <t>гаражи</t>
    </r>
  </si>
  <si>
    <t>1. ДЮСШЕ "Эрэл"</t>
  </si>
  <si>
    <t>2. Столовая НПК</t>
  </si>
  <si>
    <t>3. АБК НПК, библиотека.</t>
  </si>
  <si>
    <t>4. АБК НПК</t>
  </si>
  <si>
    <t>5. Мастерские НПК</t>
  </si>
  <si>
    <t>6. ТИ (Ф) СВФУ</t>
  </si>
  <si>
    <t>9. Ю .Якутская 27 общежитие НПК</t>
  </si>
  <si>
    <t>10. Учебный корпус НПК</t>
  </si>
  <si>
    <t>11. Учебный корпус НПК</t>
  </si>
  <si>
    <t>13 Мастерские НПК</t>
  </si>
  <si>
    <t>14. ТИ (ф) СВФУ</t>
  </si>
  <si>
    <t>12.  Ю .Якутская 27 общежитие НПК</t>
  </si>
  <si>
    <t>13. «Тимптон»</t>
  </si>
  <si>
    <t>5.   «Тимптон»</t>
  </si>
  <si>
    <t xml:space="preserve">8.  Маг.ООО "Драгоценносит Якутии" </t>
  </si>
  <si>
    <t>4- Общежитие НПК Ю.Я. 27/1,</t>
  </si>
  <si>
    <t>8 - Общежитие НПК Ю.Я. 27/1</t>
  </si>
  <si>
    <t>1 - ГУ 4 отдел ФПС по РС(Я) 1-ввод АБК</t>
  </si>
  <si>
    <t>4. Гаражи (возле ТП)</t>
  </si>
  <si>
    <t>11 Клуб собаководов</t>
  </si>
  <si>
    <t>6. Торговый центр «ЕРМАК»</t>
  </si>
  <si>
    <t xml:space="preserve">1.СЭС Блок «Б» </t>
  </si>
  <si>
    <t>3. Псих. отделение Блок «А»</t>
  </si>
  <si>
    <t>5. СЭС Блок "Б"</t>
  </si>
  <si>
    <t xml:space="preserve">8. Кравченко 18/1       </t>
  </si>
  <si>
    <t xml:space="preserve">2. Кравченко 19/2  </t>
  </si>
  <si>
    <t>4 . ГОВД  (админ. корпус)</t>
  </si>
  <si>
    <t>7. ГОВД  (ивс)</t>
  </si>
  <si>
    <t>8. Строителей 1  ;  (врем. На гараж ГОВД)</t>
  </si>
  <si>
    <t>12. ГОВД (админ. корпус)</t>
  </si>
  <si>
    <t>15. ГОВД (ивс)</t>
  </si>
  <si>
    <t>13. Д.Народов 25 (3 под.)</t>
  </si>
  <si>
    <t>17. павиль. «Весна», "У Ксюши"</t>
  </si>
  <si>
    <t>4.К. Маркса 14 (2 под.)</t>
  </si>
  <si>
    <t>21. СОШ №1 блок №1   откл.</t>
  </si>
  <si>
    <t xml:space="preserve">23.СОШ  №1 </t>
  </si>
  <si>
    <t>24. СОШ №1</t>
  </si>
  <si>
    <t>17.СОШ №1 блок №3</t>
  </si>
  <si>
    <t>19. СОШ №1 блок №1</t>
  </si>
  <si>
    <t>20. СОШ №1 блок №3</t>
  </si>
  <si>
    <t>2.К. Маркса 18</t>
  </si>
  <si>
    <t>15. торг. Центр (возле Стайлинга)</t>
  </si>
  <si>
    <t>1. торг. Центр (возле Стайлинга)</t>
  </si>
  <si>
    <t>2.Маг. «Стайлинг»</t>
  </si>
  <si>
    <t xml:space="preserve">3.Геологов,61/1  , павил. каспий      </t>
  </si>
  <si>
    <t>8.Геологов,63. (5 под.)</t>
  </si>
  <si>
    <t xml:space="preserve">3.К.Маркса,13.  (2 под) </t>
  </si>
  <si>
    <t>4.Ойунского,3  (офис теплонол)</t>
  </si>
  <si>
    <t>7.К.Маркса,13 (4 под), Сев. Викт.</t>
  </si>
  <si>
    <t>8. магазин Океан, три гнома, Алмаз банк</t>
  </si>
  <si>
    <t>16. Океан, 3 гнома, союзпечать, Албанк</t>
  </si>
  <si>
    <t xml:space="preserve">1. Геологов 59                     </t>
  </si>
  <si>
    <t>3. Геологов 57 (Кадар, зол. дрокон)</t>
  </si>
  <si>
    <t>3. быт. Платонова</t>
  </si>
  <si>
    <t xml:space="preserve">7 К.Маркса 8          </t>
  </si>
  <si>
    <t>18. Имущественный комплекс</t>
  </si>
  <si>
    <t>21 ТД «ЯКУТУГОЛЬ"</t>
  </si>
  <si>
    <t>19 магазин Аартык</t>
  </si>
  <si>
    <t>6. Др. Н. 15/1 (2 под)</t>
  </si>
  <si>
    <t>8. Др. Н. 17/2  (5 под)</t>
  </si>
  <si>
    <t>12. Др. Н. 17/2 (2 под)</t>
  </si>
  <si>
    <t>14. Др. Н. 15/1  (5 под)</t>
  </si>
  <si>
    <t>4.   Др.Народов 5/1  (9 под и шлейф на 6)</t>
  </si>
  <si>
    <t>3.   ЦТП-14 (новая ЦТП)</t>
  </si>
  <si>
    <t>13.   ЦТП-14  (старая ЦТП)</t>
  </si>
  <si>
    <t>12.   Др. Н. 5/1 (4 под)</t>
  </si>
  <si>
    <t>16.   Др.Народов-1  2й подъезд</t>
  </si>
  <si>
    <t>8.   Д.народов 3 (4 под)</t>
  </si>
  <si>
    <t xml:space="preserve"> 9.   Д.народов 5 (2 под)</t>
  </si>
  <si>
    <t>12.   Д.народов 3 (2 под)</t>
  </si>
  <si>
    <t>15.   ЩО РУ-0,4кВ  (времянка)</t>
  </si>
  <si>
    <t>10.   СКБ ИП Тарасов</t>
  </si>
  <si>
    <t>20А. Комсомольская 20/1</t>
  </si>
  <si>
    <t>2 – Магазин «Находка +» (Сомелье,центр)</t>
  </si>
  <si>
    <t>1 – Кафе Сим - Сим   откл.</t>
  </si>
  <si>
    <t>ТП-62</t>
  </si>
  <si>
    <t>ф-1</t>
  </si>
  <si>
    <t>ф-2</t>
  </si>
  <si>
    <t>ф-3</t>
  </si>
  <si>
    <t>ф-4</t>
  </si>
  <si>
    <t>РБ  "Билайн"</t>
  </si>
  <si>
    <t>6. Молодежный центр + Европа</t>
  </si>
  <si>
    <t>14 Молодежный центр + Европа</t>
  </si>
  <si>
    <t xml:space="preserve">11 Мира 33    </t>
  </si>
  <si>
    <t>8. Резерв</t>
  </si>
  <si>
    <t>3  Ленина 1</t>
  </si>
  <si>
    <t>25. Ленина 1</t>
  </si>
  <si>
    <t>16. Кафе бар "Советский".</t>
  </si>
  <si>
    <t xml:space="preserve">15 Аммосова 4                                   </t>
  </si>
  <si>
    <t>5. Ю.Якутская 47, 45</t>
  </si>
  <si>
    <t>10. Др. Народов 25</t>
  </si>
  <si>
    <t>28. Чурапчинская 54</t>
  </si>
  <si>
    <t>1.резерв</t>
  </si>
  <si>
    <t>3. Чурапчинская 37/3</t>
  </si>
  <si>
    <t>6. администрация, Н.О.</t>
  </si>
  <si>
    <t>9. Общежитие молодых специалистов  откл.</t>
  </si>
  <si>
    <t xml:space="preserve">                                                                 </t>
  </si>
  <si>
    <t xml:space="preserve">7. Мира 15/1 </t>
  </si>
  <si>
    <t xml:space="preserve">12. Ленина 25/1 (КВД)  </t>
  </si>
  <si>
    <t>Павильон Альбатрос, МТС.</t>
  </si>
  <si>
    <t>5.                                                                                откл.</t>
  </si>
  <si>
    <t xml:space="preserve">10. Комсомольская  33, 33/2,35, ВОХР, гаражи ХК </t>
  </si>
  <si>
    <t>4. Пионерная 3</t>
  </si>
  <si>
    <t>АВ-1</t>
  </si>
  <si>
    <t>10.  Ленина 6 Аэрофлот - ЦНЭ     откл.</t>
  </si>
  <si>
    <t>7. МТС</t>
  </si>
  <si>
    <t>5.  Сахателеком.</t>
  </si>
  <si>
    <t>14. адреса нет.</t>
  </si>
  <si>
    <t>8.</t>
  </si>
  <si>
    <t>4. ИП РАХМОНОВ</t>
  </si>
  <si>
    <t>6. ИП РАХМОНОВ</t>
  </si>
  <si>
    <t>7. Центр городского мониторинга, Лифтрем.</t>
  </si>
  <si>
    <t>13. Центр городского мониторинга, Лифтрем</t>
  </si>
  <si>
    <t xml:space="preserve"> 5. ООО "Перспектива",                 ИМ комп</t>
  </si>
  <si>
    <t xml:space="preserve">16. Строителей 1               </t>
  </si>
  <si>
    <t xml:space="preserve">6. Строителей 1                  </t>
  </si>
  <si>
    <t>откл</t>
  </si>
  <si>
    <t>16. ГИБДД</t>
  </si>
  <si>
    <t>1. Чурапчинская 30/1,  28/1  откл.</t>
  </si>
  <si>
    <t>15. Чурапчинская 1/1</t>
  </si>
  <si>
    <t>3    НО рекламная студия 21 век.</t>
  </si>
  <si>
    <t>5. Торговый павилион "Снежок"</t>
  </si>
  <si>
    <t>16.Геологов,63. откл.</t>
  </si>
  <si>
    <t>ав 9</t>
  </si>
  <si>
    <t>4. Д.Народов 6/1</t>
  </si>
  <si>
    <t>15.Медучилище</t>
  </si>
  <si>
    <t>АВ. Востокнефтепровод</t>
  </si>
  <si>
    <t>Объёмы зарезервированных, заявленных и свободных трансформаторных мощностей</t>
  </si>
  <si>
    <t>Трансформатор №1</t>
  </si>
  <si>
    <t>Трансформатор №2</t>
  </si>
  <si>
    <r>
      <rPr>
        <b/>
        <sz val="11"/>
        <color indexed="8"/>
        <rFont val="Calibri"/>
        <family val="2"/>
        <charset val="204"/>
      </rPr>
      <t>Р</t>
    </r>
    <r>
      <rPr>
        <b/>
        <sz val="9"/>
        <color indexed="8"/>
        <rFont val="Calibri"/>
        <family val="2"/>
        <charset val="204"/>
      </rPr>
      <t xml:space="preserve">,итого по </t>
    </r>
  </si>
  <si>
    <t>итого</t>
  </si>
  <si>
    <t>замерам</t>
  </si>
  <si>
    <t>нет</t>
  </si>
  <si>
    <t>-----</t>
  </si>
  <si>
    <t>?</t>
  </si>
  <si>
    <t>------</t>
  </si>
  <si>
    <t>ЦРП-1</t>
  </si>
  <si>
    <t>РП</t>
  </si>
  <si>
    <t>2. Лабораторная группа ПНЗ</t>
  </si>
  <si>
    <t>4.Резерв</t>
  </si>
  <si>
    <t>5.Резерв</t>
  </si>
  <si>
    <t>6.Типография</t>
  </si>
  <si>
    <t>7. Ввод ТСН</t>
  </si>
  <si>
    <t>8.Автобакс Ахметова Ю.А.</t>
  </si>
  <si>
    <t>10.</t>
  </si>
  <si>
    <t>12.</t>
  </si>
  <si>
    <t>КТПн</t>
  </si>
  <si>
    <t>КТПн-1</t>
  </si>
  <si>
    <t>1.ООО углеразведка.</t>
  </si>
  <si>
    <t>2.Якутвторсырье</t>
  </si>
  <si>
    <t>3.ОАО ЯУ УМТС</t>
  </si>
  <si>
    <t>4.КНС-96, ИП Высотский.</t>
  </si>
  <si>
    <t>5. ООО углеразведка.</t>
  </si>
  <si>
    <t>6.</t>
  </si>
  <si>
    <t>КТПн-3</t>
  </si>
  <si>
    <t>1.База НГВК</t>
  </si>
  <si>
    <t>2.МЧС Центр инженерно-технических проблем.</t>
  </si>
  <si>
    <t>3."Сахабулт" Витт; гаражи-Панин, Панасюк, Авраменко;  ООО ВИСТ</t>
  </si>
  <si>
    <t>5.</t>
  </si>
  <si>
    <t>КТПн-6</t>
  </si>
  <si>
    <t>1.</t>
  </si>
  <si>
    <t>КНС-64</t>
  </si>
  <si>
    <t>КТПн-9</t>
  </si>
  <si>
    <t>КТПн-10</t>
  </si>
  <si>
    <t>1. ЭТС</t>
  </si>
  <si>
    <t>2. ООО ДТИ</t>
  </si>
  <si>
    <t>4. ВССТМ</t>
  </si>
  <si>
    <t>КТПн-12</t>
  </si>
  <si>
    <t xml:space="preserve">5. </t>
  </si>
  <si>
    <t>КТПн-13</t>
  </si>
  <si>
    <t>ЦТП- 1 "А"</t>
  </si>
  <si>
    <t>КТПн-14</t>
  </si>
  <si>
    <t>КТПн-19</t>
  </si>
  <si>
    <t xml:space="preserve">4.  </t>
  </si>
  <si>
    <t>КТПн-22</t>
  </si>
  <si>
    <t>2. база</t>
  </si>
  <si>
    <t>3. гаражи</t>
  </si>
  <si>
    <t>КТПн-24</t>
  </si>
  <si>
    <t>1.РЗА "НГВК"</t>
  </si>
  <si>
    <t>2.Гаражи</t>
  </si>
  <si>
    <t>3.Н.О.</t>
  </si>
  <si>
    <t>5.ООО "Вист" Спиридонов А.А.</t>
  </si>
  <si>
    <t>КТПн-28</t>
  </si>
  <si>
    <t>2. ИП Вишневский</t>
  </si>
  <si>
    <t xml:space="preserve">3. Восток Сервис </t>
  </si>
  <si>
    <t>КТПН-37</t>
  </si>
  <si>
    <t>КТПн-37</t>
  </si>
  <si>
    <t>КТПн-52</t>
  </si>
  <si>
    <t>АВ-2 Гаражные боксы</t>
  </si>
  <si>
    <t>4.АВ-4Узел ввода</t>
  </si>
  <si>
    <t>АВ-5 ДЭК</t>
  </si>
  <si>
    <t>АВ-6 Диспетчерская</t>
  </si>
  <si>
    <t>КТПн-55</t>
  </si>
  <si>
    <t>КТПн-61</t>
  </si>
  <si>
    <t>КТПн-64</t>
  </si>
  <si>
    <t>3.А/С "Автомобилист"</t>
  </si>
  <si>
    <t>4.ИП Ипачади Шиномонтаж в районе "Буера"</t>
  </si>
  <si>
    <t>Общий АВ</t>
  </si>
  <si>
    <t>КТПн-65</t>
  </si>
  <si>
    <t>КТПн-68</t>
  </si>
  <si>
    <t>КТПн-69</t>
  </si>
  <si>
    <t>РБ-4. Гаражи.</t>
  </si>
  <si>
    <t>КТПн-131</t>
  </si>
  <si>
    <t>КТПн-132</t>
  </si>
  <si>
    <t>КТПн-133</t>
  </si>
  <si>
    <t>2.ТОЦ  Айгуль, Товары для дома, Аптека, сбер.банк</t>
  </si>
  <si>
    <t>6.Рынок 2 ввод</t>
  </si>
  <si>
    <t>10.Рынок 1 ввод</t>
  </si>
  <si>
    <t>14.</t>
  </si>
  <si>
    <t>15.ТОЦ  Айгуль, Товары для дома, Аптека, сбер.банк</t>
  </si>
  <si>
    <t xml:space="preserve"> 1.Женская консультация</t>
  </si>
  <si>
    <t>2.Геологов 71</t>
  </si>
  <si>
    <t>3.Геологов 75</t>
  </si>
  <si>
    <t>4.Геологов 67</t>
  </si>
  <si>
    <t>5.К/т « Октябрь»</t>
  </si>
  <si>
    <t>6.Ойунского 2</t>
  </si>
  <si>
    <t>7.Поликлиника для взрослых</t>
  </si>
  <si>
    <t>9.Женская консультация</t>
  </si>
  <si>
    <t>10.Уличное освещение</t>
  </si>
  <si>
    <t>11.Поликлиника для взрослых</t>
  </si>
  <si>
    <t>12.К. Маркса 9/4, 1 ввод</t>
  </si>
  <si>
    <t>13.Геологов 71</t>
  </si>
  <si>
    <t>14. Ойунского 2</t>
  </si>
  <si>
    <t>15. Геологов 67</t>
  </si>
  <si>
    <t>20. к/т «Октябрь»</t>
  </si>
  <si>
    <t>4. Д/с «Полянка»</t>
  </si>
  <si>
    <t>5. К.Маркса 9/2</t>
  </si>
  <si>
    <t>6. К. Маркса 9/1</t>
  </si>
  <si>
    <t>8. К. Маркса 9/3</t>
  </si>
  <si>
    <t>10. Д/с « Полянка»</t>
  </si>
  <si>
    <t>15. К. Маркса 9/1</t>
  </si>
  <si>
    <t>16. К. Маркса 9/2</t>
  </si>
  <si>
    <t>2. Геологов,77/1</t>
  </si>
  <si>
    <t>3. Налоговая инспекция, БТИ.</t>
  </si>
  <si>
    <t>4. Геологов,79</t>
  </si>
  <si>
    <t>6. Геологов,77</t>
  </si>
  <si>
    <t>7. Геологов,79/1</t>
  </si>
  <si>
    <t>8. Геолоогв.75/2</t>
  </si>
  <si>
    <t>10. Геологов,77</t>
  </si>
  <si>
    <t>11. Геологов,79</t>
  </si>
  <si>
    <t>12. Геологов,79/2</t>
  </si>
  <si>
    <t>14. Геологов,77/1</t>
  </si>
  <si>
    <t>15. Н.О. налоговой инспекции. Откл.</t>
  </si>
  <si>
    <t>16. Налоговая инспекция, БТИ.</t>
  </si>
  <si>
    <t>3. Геологов,81/3</t>
  </si>
  <si>
    <t>6. Геологов,81</t>
  </si>
  <si>
    <t>7. К.Маркса,3/4</t>
  </si>
  <si>
    <t>8. Геологов,79</t>
  </si>
  <si>
    <t>18. Школа №18</t>
  </si>
  <si>
    <t>10. Геологов,81</t>
  </si>
  <si>
    <t>11. Геологов,81/2</t>
  </si>
  <si>
    <t>12. Геологов,79</t>
  </si>
  <si>
    <t>14. К. Маркса 3/2</t>
  </si>
  <si>
    <t>15. К.Маркса,3/4</t>
  </si>
  <si>
    <t>16. Школа № 18</t>
  </si>
  <si>
    <t>1. К.Маркса,1</t>
  </si>
  <si>
    <t>2. К.Маркса,1/1</t>
  </si>
  <si>
    <t>3. Комсомольской правды,2</t>
  </si>
  <si>
    <t>5. К.Маркса,3</t>
  </si>
  <si>
    <t>6. К.Маркса,1/2</t>
  </si>
  <si>
    <t>8. К.Маркса, 5</t>
  </si>
  <si>
    <t xml:space="preserve">22. К.Маркса,1/4     </t>
  </si>
  <si>
    <t>23. Комсомольской правды,4</t>
  </si>
  <si>
    <t>24. Д/с «Дельфин»</t>
  </si>
  <si>
    <t>10. К.Маркса,5/1</t>
  </si>
  <si>
    <t>12. К.Маркса,1</t>
  </si>
  <si>
    <t>13. К.Маркса,7</t>
  </si>
  <si>
    <t>14. К.Маркса,5</t>
  </si>
  <si>
    <t>16. К.Маркса 1/2</t>
  </si>
  <si>
    <t>17. ООО «Версаль»</t>
  </si>
  <si>
    <t>18. Комсомольской правды,4</t>
  </si>
  <si>
    <t>19. Комсомольской правды,2</t>
  </si>
  <si>
    <t>20. К.Маркса,1/3</t>
  </si>
  <si>
    <t>5. ЦТП-13 (предохранителей нет)</t>
  </si>
  <si>
    <t>6. ЦТП-13</t>
  </si>
  <si>
    <t>9. Освещение РП</t>
  </si>
  <si>
    <t>10. ЦТП-13 (предохранителей нет)</t>
  </si>
  <si>
    <t>11. Отопление РП</t>
  </si>
  <si>
    <t>12. Кафе Сим-Сим</t>
  </si>
  <si>
    <t>1. Гаражи ЯУС</t>
  </si>
  <si>
    <t>2. Кл на сауну</t>
  </si>
  <si>
    <t>3. Гаражи НГБ</t>
  </si>
  <si>
    <t>4. ЧП Соловьев автомастерская</t>
  </si>
  <si>
    <t>5. Гаражи разреза</t>
  </si>
  <si>
    <t>6. ГИС корпус «Северная»                    откл.</t>
  </si>
  <si>
    <t>7. Гаражи ПАТП</t>
  </si>
  <si>
    <t>8. ГИС Сосновая                      откл.</t>
  </si>
  <si>
    <t>9. Солекс Рем</t>
  </si>
  <si>
    <t>10. Геологов 4</t>
  </si>
  <si>
    <t>11. ЧП Соныгин</t>
  </si>
  <si>
    <t>12. Гаражи аэропорта, офис нагорнинской нефтебазы</t>
  </si>
  <si>
    <t>14. ОАО ГМК</t>
  </si>
  <si>
    <t>1. Станция скорой помощи</t>
  </si>
  <si>
    <t xml:space="preserve">2. Инфекционное отделение №2 </t>
  </si>
  <si>
    <t>3. Блок Б</t>
  </si>
  <si>
    <t>4. Поликлиника</t>
  </si>
  <si>
    <t xml:space="preserve">5. Пищеблок </t>
  </si>
  <si>
    <t>6. Блок А</t>
  </si>
  <si>
    <t>7. Инфекционное отделение № 1</t>
  </si>
  <si>
    <t>8. Хоз. корпус, прачечная</t>
  </si>
  <si>
    <t>9. Блок В</t>
  </si>
  <si>
    <t xml:space="preserve">10. Инфекционное отделение №2 </t>
  </si>
  <si>
    <t>11. ССМП.</t>
  </si>
  <si>
    <t>12. Блок А</t>
  </si>
  <si>
    <t>13. Блок В</t>
  </si>
  <si>
    <t xml:space="preserve">14. Пищеблок, НО </t>
  </si>
  <si>
    <t>15. Инфекционное отделение №1</t>
  </si>
  <si>
    <t>16. ЦТП-15</t>
  </si>
  <si>
    <t xml:space="preserve"> 2. ИТП</t>
  </si>
  <si>
    <t>3. Булочный цех</t>
  </si>
  <si>
    <t>4. Аммиачный склад</t>
  </si>
  <si>
    <t>5. Цех ООО «Хлеб»</t>
  </si>
  <si>
    <t>6. ЦТП-16</t>
  </si>
  <si>
    <t>7. Н.О. ул. Геологов</t>
  </si>
  <si>
    <t>Яч 3. Гл корпус    откл.</t>
  </si>
  <si>
    <t xml:space="preserve">7А. Гл. корпус. </t>
  </si>
  <si>
    <t xml:space="preserve">12А. Резерв </t>
  </si>
  <si>
    <t>11. Цех ООО «Хлеб»</t>
  </si>
  <si>
    <t>10. Булочный цех</t>
  </si>
  <si>
    <t>4. Профилакторий</t>
  </si>
  <si>
    <t>12. Профилакторий</t>
  </si>
  <si>
    <t>ф-2. РУ-0,4кВ закрыто на замок телецентра.</t>
  </si>
  <si>
    <t xml:space="preserve">ИТОГО Ток на 2-СШ: </t>
  </si>
  <si>
    <t xml:space="preserve">ИТОГО Ток на 1-СШ: </t>
  </si>
  <si>
    <t>Мощность</t>
  </si>
  <si>
    <r>
      <t>ИТОГО 1-СШ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</si>
  <si>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2-СШ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</si>
  <si>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>№ТП</t>
  </si>
  <si>
    <t>Тип тр-ра</t>
  </si>
  <si>
    <t>Год вып</t>
  </si>
  <si>
    <t>№ зав.</t>
  </si>
  <si>
    <t>№дисп</t>
  </si>
  <si>
    <t>№ бух. Учёта</t>
  </si>
  <si>
    <t>ТМ-400/10</t>
  </si>
  <si>
    <t>Т-1</t>
  </si>
  <si>
    <t>ТМ-250/10</t>
  </si>
  <si>
    <t>Т-2</t>
  </si>
  <si>
    <t>ТМ-630/10</t>
  </si>
  <si>
    <t>ТП-30</t>
  </si>
  <si>
    <t>НЕТ</t>
  </si>
  <si>
    <t>ТМГ-400/10</t>
  </si>
  <si>
    <t>РСКЗ</t>
  </si>
  <si>
    <t>ТП-56</t>
  </si>
  <si>
    <t>ТМГ-160/10</t>
  </si>
  <si>
    <t>ТП-57</t>
  </si>
  <si>
    <t>ТП-70</t>
  </si>
  <si>
    <t>ТП-101</t>
  </si>
  <si>
    <t>ТП-102</t>
  </si>
  <si>
    <t>ТМ-160/10</t>
  </si>
  <si>
    <t>893Б1939</t>
  </si>
  <si>
    <t xml:space="preserve">ИТОГО Ток : </t>
  </si>
  <si>
    <r>
      <t>ИТОГО 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</si>
  <si>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</si>
  <si>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 xml:space="preserve">ИТОГО Ток: </t>
  </si>
  <si>
    <t>Данные по ТП</t>
  </si>
  <si>
    <t>Замеры</t>
  </si>
  <si>
    <t>Тип Тр-ра2</t>
  </si>
  <si>
    <t>Б/Н-1</t>
  </si>
  <si>
    <t>Б/Н-3</t>
  </si>
  <si>
    <t>Б/Н-2</t>
  </si>
  <si>
    <t>Т-1 </t>
  </si>
  <si>
    <t>кВа</t>
  </si>
  <si>
    <t>TPAHCФOPMATOP  TM 630-10/04</t>
  </si>
  <si>
    <t>TPAHCФOPMATOP  ТМ-630-10/04</t>
  </si>
  <si>
    <t>TPAHCФOPMATOP  TM-400-10/04</t>
  </si>
  <si>
    <t>TPAHCФOPMATOP  ТМ-400-10/04</t>
  </si>
  <si>
    <t>TPAHCФOPMATOP  TM-630-10/04</t>
  </si>
  <si>
    <t>TPAHCФOPMATOP  TM-630-6/04</t>
  </si>
  <si>
    <t>TPAHCФOPMATOP  TMЭ-400-10/04</t>
  </si>
  <si>
    <t>TPAHCФOPMATOP  TM-250-10/04</t>
  </si>
  <si>
    <t>TPAHCФOPMATOP  TCBП-630-10/04</t>
  </si>
  <si>
    <t>TPAHCФOPMATOP  TMЭ-250-10/04</t>
  </si>
  <si>
    <t>TPAHCФOPMATOP  ТМ-250-10/04</t>
  </si>
  <si>
    <t>TPAHCФОРМАТОР  ТМ-400-10/04</t>
  </si>
  <si>
    <t>TPAHCФOPMATOP  TM-160-10/04</t>
  </si>
  <si>
    <t>TPAHCФOPMATOP  ТМГ-400-10/04</t>
  </si>
  <si>
    <t>Тип Тр-ра.</t>
  </si>
  <si>
    <t>Итог ток по 1-СШ и 2-СШ</t>
  </si>
  <si>
    <t>Т-2 </t>
  </si>
  <si>
    <t>Итого ток  по 1-СШ и 2-СШ</t>
  </si>
  <si>
    <t>ИТОГО 2-СШ    Рср=</t>
  </si>
  <si>
    <t>Хитачи</t>
  </si>
  <si>
    <t>TPAHCФOP.CT.  Хитачи</t>
  </si>
  <si>
    <t>КТПН-10</t>
  </si>
  <si>
    <t>TPAHCФOPM.ПOДCTAHЦИЯ</t>
  </si>
  <si>
    <t>ПOДCTAH KTП-160/6</t>
  </si>
  <si>
    <t>КТПН-68</t>
  </si>
  <si>
    <t>КТПН-52</t>
  </si>
  <si>
    <t>TPAH.ПOДCTAHЦИЯ</t>
  </si>
  <si>
    <t>КТПН-131</t>
  </si>
  <si>
    <t>ПOДCTAHЦИЯ KTП-400</t>
  </si>
  <si>
    <t>ПР(рядом с ТП-11)</t>
  </si>
  <si>
    <t>ПУHKT PACП.ПP11-3063</t>
  </si>
  <si>
    <t>КТПН-67</t>
  </si>
  <si>
    <t>TPAH.ПOДCT. ПKTП630</t>
  </si>
  <si>
    <t>КТПН-3</t>
  </si>
  <si>
    <t>TPAHCФ.ПKTП-400 6-04</t>
  </si>
  <si>
    <t>КТПН-132</t>
  </si>
  <si>
    <t>ПOДCTAHЦ. KTПH-630</t>
  </si>
  <si>
    <t>КТПН-69</t>
  </si>
  <si>
    <t>КТПН-133</t>
  </si>
  <si>
    <t>ПОДСТАНЦИЯ КТП-400/10</t>
  </si>
  <si>
    <t>КТПН-1</t>
  </si>
  <si>
    <t>КТПН-6</t>
  </si>
  <si>
    <t>КТПН-9</t>
  </si>
  <si>
    <t>КТПН-12</t>
  </si>
  <si>
    <t>КТПН-13</t>
  </si>
  <si>
    <t>КТПН-14</t>
  </si>
  <si>
    <t>КТПН-19</t>
  </si>
  <si>
    <t>КТПН-22</t>
  </si>
  <si>
    <t>КТПН-24</t>
  </si>
  <si>
    <t>КТПН-28</t>
  </si>
  <si>
    <t>КТПН-29</t>
  </si>
  <si>
    <t>КТПН-55</t>
  </si>
  <si>
    <t>КТПН-64</t>
  </si>
  <si>
    <t>КТПН МАЧТОВАЯ</t>
  </si>
  <si>
    <t>КТПН-65</t>
  </si>
  <si>
    <t>Б/Н-4</t>
  </si>
  <si>
    <t xml:space="preserve">6300-35/6 </t>
  </si>
  <si>
    <t>ТМ-160/6</t>
  </si>
  <si>
    <t>ТМ-400/6</t>
  </si>
  <si>
    <t>Б/Н-5</t>
  </si>
  <si>
    <t>КТПН -134 "НРЭС"</t>
  </si>
  <si>
    <t>КТПН -135 "автомойка"</t>
  </si>
  <si>
    <t>Б/Н-6</t>
  </si>
  <si>
    <t>Б/Н-7</t>
  </si>
  <si>
    <t>Б/Н-8</t>
  </si>
  <si>
    <t>Б/Н-9</t>
  </si>
  <si>
    <t>Б/Н-10</t>
  </si>
  <si>
    <t>Б/Н-11</t>
  </si>
  <si>
    <t>КТПН-61</t>
  </si>
  <si>
    <t>КТПн-1-29</t>
  </si>
  <si>
    <t>Бух. учет</t>
  </si>
  <si>
    <t>ТП-1-11</t>
  </si>
  <si>
    <t>ТП-12 -20</t>
  </si>
  <si>
    <t xml:space="preserve">ТП-21-30 </t>
  </si>
  <si>
    <t>ТП-31-39</t>
  </si>
  <si>
    <t xml:space="preserve">ТП-41-49 </t>
  </si>
  <si>
    <t xml:space="preserve">ТП-50-59 </t>
  </si>
  <si>
    <t xml:space="preserve">ТП-60-66 </t>
  </si>
  <si>
    <t>ТП-70-83</t>
  </si>
  <si>
    <t>ТП-90-100</t>
  </si>
  <si>
    <t>ТП-101-110</t>
  </si>
  <si>
    <r>
      <rPr>
        <b/>
        <sz val="10"/>
        <rFont val="Calibri"/>
        <family val="2"/>
        <charset val="204"/>
      </rPr>
      <t>Р</t>
    </r>
    <r>
      <rPr>
        <sz val="10"/>
        <rFont val="Calibri"/>
        <family val="2"/>
      </rPr>
      <t>, кВт</t>
    </r>
  </si>
  <si>
    <t>Р заявленная</t>
  </si>
  <si>
    <t>№ РБ (Авт)</t>
  </si>
  <si>
    <t>17А</t>
  </si>
  <si>
    <t>7А</t>
  </si>
  <si>
    <t>16А</t>
  </si>
  <si>
    <t>20А</t>
  </si>
  <si>
    <r>
      <t xml:space="preserve">Р </t>
    </r>
    <r>
      <rPr>
        <b/>
        <sz val="11"/>
        <rFont val="Times New Roman"/>
        <family val="1"/>
        <charset val="204"/>
      </rPr>
      <t>заявленная</t>
    </r>
  </si>
  <si>
    <t>Яч.№3</t>
  </si>
  <si>
    <t>12А</t>
  </si>
  <si>
    <t xml:space="preserve"> АВ-2</t>
  </si>
  <si>
    <t xml:space="preserve"> АВ-1</t>
  </si>
  <si>
    <t>АВ</t>
  </si>
  <si>
    <t>АВ-2</t>
  </si>
  <si>
    <t>АВ-4</t>
  </si>
  <si>
    <t>АВ-5</t>
  </si>
  <si>
    <t>АВ-6</t>
  </si>
  <si>
    <t>РБ-1</t>
  </si>
  <si>
    <t>РБ-3</t>
  </si>
  <si>
    <t>РБ-4</t>
  </si>
  <si>
    <t>РБ-5</t>
  </si>
  <si>
    <t>РБ-6</t>
  </si>
  <si>
    <t>26,25+26,25</t>
  </si>
  <si>
    <t>19,65</t>
  </si>
  <si>
    <t>93,5</t>
  </si>
  <si>
    <t>78,75</t>
  </si>
  <si>
    <t>242,7</t>
  </si>
  <si>
    <t>137,8</t>
  </si>
  <si>
    <t>280</t>
  </si>
  <si>
    <t>ТМ-630/6</t>
  </si>
  <si>
    <t>Столбец3</t>
  </si>
  <si>
    <r>
      <rPr>
        <b/>
        <sz val="12"/>
        <color indexed="8"/>
        <rFont val="Calibri"/>
        <family val="2"/>
      </rPr>
      <t xml:space="preserve">Р </t>
    </r>
    <r>
      <rPr>
        <b/>
        <sz val="12"/>
        <color indexed="8"/>
        <rFont val="Calibri"/>
        <family val="2"/>
      </rPr>
      <t>тр-ра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</si>
  <si>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резерв.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</si>
  <si>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заяв.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</si>
  <si>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своб.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</si>
  <si>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замер.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</si>
  <si>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>св.зам.</t>
    </r>
  </si>
  <si>
    <t>---</t>
  </si>
  <si>
    <t>Резерв</t>
  </si>
  <si>
    <t>TPAHCФOPMATOP  TM</t>
  </si>
  <si>
    <t>TPAHCФOPMATOP  TMЭ-400-10</t>
  </si>
  <si>
    <t xml:space="preserve">TPAHCФOPMATOP  </t>
  </si>
  <si>
    <t>TPAHCФOPMATOP  ТМ-630-10</t>
  </si>
  <si>
    <t>КТПН-Школа футбола</t>
  </si>
  <si>
    <t>КТПН-КОС</t>
  </si>
  <si>
    <t>КТПН-МИЗ новая</t>
  </si>
  <si>
    <t>КТПН-136-КОС</t>
  </si>
  <si>
    <t>Вышел</t>
  </si>
  <si>
    <t xml:space="preserve">Вошел </t>
  </si>
  <si>
    <t>Пользователь</t>
  </si>
  <si>
    <t>2014г.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</si>
  <si>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</si>
  <si>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</si>
  <si>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</si>
  <si>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</si>
  <si>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</si>
  <si>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</si>
  <si>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</si>
  <si>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</si>
  <si>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</si>
  <si>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</si>
  <si>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</si>
  <si>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</si>
  <si>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2015г.</t>
  </si>
  <si>
    <t>2016г.</t>
  </si>
  <si>
    <t>2017г.</t>
  </si>
  <si>
    <t>2018г.</t>
  </si>
  <si>
    <t>2019г.</t>
  </si>
  <si>
    <t>2020г.</t>
  </si>
  <si>
    <t>2021г.</t>
  </si>
  <si>
    <t>2022г.</t>
  </si>
  <si>
    <t>2023г.</t>
  </si>
  <si>
    <t>2024г.</t>
  </si>
  <si>
    <t>2025г.</t>
  </si>
  <si>
    <t>Р потребляемая</t>
  </si>
  <si>
    <t>(137,8)</t>
  </si>
  <si>
    <t>(280)</t>
  </si>
  <si>
    <t>26,25+35</t>
  </si>
  <si>
    <t>35</t>
  </si>
  <si>
    <t>28,5</t>
  </si>
  <si>
    <t>80</t>
  </si>
  <si>
    <t>43,75+35+21,88</t>
  </si>
  <si>
    <t>(70,6)</t>
  </si>
  <si>
    <t>(75,6)</t>
  </si>
  <si>
    <t>4. Гаражи Айгуль</t>
  </si>
  <si>
    <t>111,47</t>
  </si>
  <si>
    <t>70,6</t>
  </si>
  <si>
    <t>105</t>
  </si>
  <si>
    <t>52,5+51+23+3</t>
  </si>
  <si>
    <t>150</t>
  </si>
  <si>
    <t>70</t>
  </si>
  <si>
    <t>90,03</t>
  </si>
  <si>
    <t>КТПн-134</t>
  </si>
  <si>
    <t>КТПн-135  Автомойка</t>
  </si>
  <si>
    <t>КТПн-136  Саха Ресурс</t>
  </si>
  <si>
    <t>КТПн-137 МИЗ</t>
  </si>
  <si>
    <t>КТПн-138 Школа Футбола</t>
  </si>
  <si>
    <t>КТПн-139 Спецремонт</t>
  </si>
  <si>
    <t>КТПн-140  Мужество</t>
  </si>
  <si>
    <t>КТПн-141 дорожник ф.20</t>
  </si>
  <si>
    <t xml:space="preserve">КТПн-142 ф.20 Мира опора №20 </t>
  </si>
  <si>
    <t>КТПн-37-142</t>
  </si>
  <si>
    <t xml:space="preserve">12. Ю.Якутская 1, 3    </t>
  </si>
  <si>
    <t>Комсомольская 26</t>
  </si>
  <si>
    <t>13. Ю.Я. 11</t>
  </si>
  <si>
    <t>14. Комсомольская  24/2</t>
  </si>
  <si>
    <t>ФАЗНОЕ НАПРЯЖЕНИЕ</t>
  </si>
  <si>
    <t>ЛИНЕЙНОЕ НАПРЯЖЕНИЕ</t>
  </si>
  <si>
    <t>А0</t>
  </si>
  <si>
    <t>В0</t>
  </si>
  <si>
    <t>С0</t>
  </si>
  <si>
    <t>ВС</t>
  </si>
  <si>
    <t>АС</t>
  </si>
  <si>
    <t>Наркология</t>
  </si>
  <si>
    <t>ООО Саха Сулустар</t>
  </si>
  <si>
    <t>ЗАО НРЭС</t>
  </si>
  <si>
    <t>Наркология (врем)</t>
  </si>
  <si>
    <t>светофор</t>
  </si>
  <si>
    <t>Харбин</t>
  </si>
  <si>
    <t>Застолье</t>
  </si>
  <si>
    <t>Мегафон, Ермак</t>
  </si>
  <si>
    <t>6.  Геологов 37.</t>
  </si>
  <si>
    <t>ДС Солнышко</t>
  </si>
  <si>
    <t>2. Ю.Якутская 2/1</t>
  </si>
  <si>
    <t>16. Геологов 21</t>
  </si>
  <si>
    <t>Вымпелком</t>
  </si>
  <si>
    <t>4.Чурапчинская 17/1</t>
  </si>
  <si>
    <t>3. Спринт МРТ.</t>
  </si>
  <si>
    <t>7. Чурапчинская 19</t>
  </si>
  <si>
    <t>9. Спринт МРТ.</t>
  </si>
  <si>
    <t xml:space="preserve">10. Чурапчинская 15/2,  13, 13/1, 13/2, 13/3  + гаражи                                                              </t>
  </si>
  <si>
    <t>11. ГЭК Дурай. Михалькевич.</t>
  </si>
  <si>
    <t>1. Православный приход  Георгиевского храма</t>
  </si>
  <si>
    <t>2. Гемодиализ , Вымпрелком.</t>
  </si>
  <si>
    <t>14. Гемодиализ  + вымпелком</t>
  </si>
  <si>
    <t>16. Православный приход Гиоргиевского храма</t>
  </si>
  <si>
    <t>АВ2. Детская поликлиника</t>
  </si>
  <si>
    <t>АВ1. Детская поликлиника</t>
  </si>
  <si>
    <t>2. Лужников 2/2</t>
  </si>
  <si>
    <t>3.  Лужников 2</t>
  </si>
  <si>
    <t>5. Сосновая 1</t>
  </si>
  <si>
    <t>8. Чурапчинская 28/2</t>
  </si>
  <si>
    <t>9. КТПН-14А</t>
  </si>
  <si>
    <t>10.Чурапчинская 24/4</t>
  </si>
  <si>
    <t>12. Сосновая 1 позиция 6</t>
  </si>
  <si>
    <t>13.</t>
  </si>
  <si>
    <t>13. Чурапчинская 28/2</t>
  </si>
  <si>
    <t>14. Лужников 2/2</t>
  </si>
  <si>
    <t>15.</t>
  </si>
  <si>
    <t xml:space="preserve"> 15. Лужников 2</t>
  </si>
  <si>
    <t>14. Ника стройплощадка</t>
  </si>
  <si>
    <t>16.Управление ветеринарии Чурапчинская 27</t>
  </si>
  <si>
    <t>8.Столовая политехнического колледжа.(НПК)</t>
  </si>
  <si>
    <t>Учебный корпус</t>
  </si>
  <si>
    <t>1. ???</t>
  </si>
  <si>
    <t>9.  администрация 1 ввод</t>
  </si>
  <si>
    <t xml:space="preserve">    </t>
  </si>
  <si>
    <t>геологов 53</t>
  </si>
  <si>
    <t>Колмар</t>
  </si>
  <si>
    <t>15.Д/сад "Дельфин"</t>
  </si>
  <si>
    <t>СКБ ИП Тарасов</t>
  </si>
  <si>
    <t>К. Маркса 9/3</t>
  </si>
  <si>
    <t>Др.Народов 1 (4-й п)</t>
  </si>
  <si>
    <t>2.   Парк освещение</t>
  </si>
  <si>
    <t xml:space="preserve">РБ-1 Гараж </t>
  </si>
  <si>
    <t>АВ КНС-4</t>
  </si>
  <si>
    <t>ДЭК</t>
  </si>
  <si>
    <t>10. Ю.якутская 42,40</t>
  </si>
  <si>
    <t>1. времянка на стройку</t>
  </si>
  <si>
    <t>5. Мира 15/1</t>
  </si>
  <si>
    <t>9. А/стоянка «Статор»  откл.</t>
  </si>
  <si>
    <t>11. Ю.Якутская 37</t>
  </si>
  <si>
    <t>13 Резерв</t>
  </si>
  <si>
    <t>15 Горячий хлеб</t>
  </si>
  <si>
    <t>6. Айгуль</t>
  </si>
  <si>
    <t xml:space="preserve">7. Парадиз     </t>
  </si>
  <si>
    <t>8. Наташа</t>
  </si>
  <si>
    <t>6. Ю.Якутская, 24</t>
  </si>
  <si>
    <t>17. Мира 17/3 п.1    откл.</t>
  </si>
  <si>
    <t>7. Байкал</t>
  </si>
  <si>
    <t xml:space="preserve">13. Лужников 5                      </t>
  </si>
  <si>
    <t>16. Лужников 3    1подъезд</t>
  </si>
  <si>
    <t>19. ИП Тойминцева, Ваш родничок.</t>
  </si>
  <si>
    <t>А7.</t>
  </si>
  <si>
    <t>3. Спецремонт    откл.</t>
  </si>
  <si>
    <t>КТПн-Якуттисиз</t>
  </si>
  <si>
    <t>АВ.</t>
  </si>
  <si>
    <t>Симонов Д.В., Лебедев В.Е. 28.04.20г</t>
  </si>
  <si>
    <t>4. Мужество</t>
  </si>
  <si>
    <t xml:space="preserve"> 3. имущественный комплекс</t>
  </si>
  <si>
    <t>АВ-3</t>
  </si>
  <si>
    <t>14. Селина И.Б.</t>
  </si>
  <si>
    <t>16. Селина И.Б.</t>
  </si>
  <si>
    <t>1.Камсс-сервис</t>
  </si>
  <si>
    <t>4.ОАО ХК "Якутуголь"</t>
  </si>
  <si>
    <t>2. Гараж Семенюк А.И.</t>
  </si>
  <si>
    <t>3.Гаражи "Якутуглеразведка"</t>
  </si>
  <si>
    <t>3.ООО "Рари ТЭК Авто Групп"</t>
  </si>
  <si>
    <t>2. ИП Пятков В.С.</t>
  </si>
  <si>
    <t>4.Набережная 1, ОАО "Якутуголь"</t>
  </si>
  <si>
    <t>2.Гараж Шарифулина А.Ф.,  гараж Спицина О.А.                  Набережная1   ОАО  "ЯУ"</t>
  </si>
  <si>
    <t xml:space="preserve">3. Д.Народов, 18/1       </t>
  </si>
  <si>
    <t>ТУСКУЛ</t>
  </si>
  <si>
    <t>3.Ремонт обуви  откл.</t>
  </si>
  <si>
    <t>2. Сосновая 6    откл</t>
  </si>
  <si>
    <t>4. Сосновая 12  откл</t>
  </si>
  <si>
    <t>9. Кафе "Дружба"</t>
  </si>
  <si>
    <t>6.маг. НПФ, ООО "Айта", система</t>
  </si>
  <si>
    <t>10.ООО "Айта", Система</t>
  </si>
  <si>
    <t>Лада, Уреал, спрос</t>
  </si>
  <si>
    <t>6. Гаражи СЭС</t>
  </si>
  <si>
    <t>7. Хозяйственный корпус</t>
  </si>
  <si>
    <t>8. Псих. Диспансер Блок А</t>
  </si>
  <si>
    <t>1 Д. народов 9/4</t>
  </si>
  <si>
    <t>7 Д. Народов 9/2</t>
  </si>
  <si>
    <t>3 Стройплощадка</t>
  </si>
  <si>
    <t xml:space="preserve">10. Павильон «Норд»,  </t>
  </si>
  <si>
    <t xml:space="preserve"> 9. маг. "Белорусская мебель"ИП Буздуган</t>
  </si>
  <si>
    <t>1. маг."Родничек", ИП Акрамов</t>
  </si>
  <si>
    <t>5. ЦТП-13                                  откл.</t>
  </si>
  <si>
    <t>2. К.Маркса,3/3 (перем. на 3/2)</t>
  </si>
  <si>
    <t>5. Магазин «Весна» Комитет земельн. Отношений</t>
  </si>
  <si>
    <t>9. Магазин «Весна» (Предохранителей нет) откл.</t>
  </si>
  <si>
    <t>1. Геологов,81/3 (перем. на 81/2 откл.)          откл.</t>
  </si>
  <si>
    <t>7. УПК , МТС</t>
  </si>
  <si>
    <t>9. УПК , МТС</t>
  </si>
  <si>
    <t>16 Автоцент ИП Морозов.</t>
  </si>
  <si>
    <t>АВ-2 блок "Б"  ВРУ-0,4 №1</t>
  </si>
  <si>
    <t>АВ-4 блок "А" ВРУ-0,4 №2</t>
  </si>
  <si>
    <t>АВ-1блок "Б" ВРУ-0,4 №1</t>
  </si>
  <si>
    <t>АВ-3 блок "А"  ВРУ-0,4 №2</t>
  </si>
  <si>
    <t>23. Киоск</t>
  </si>
  <si>
    <t>2. ИП Тетюнник                      откл.</t>
  </si>
  <si>
    <t>14. Ленина 10, пав. "Легион"</t>
  </si>
  <si>
    <t xml:space="preserve">11. Ленина 16/1                      </t>
  </si>
  <si>
    <t>17. Н.О.</t>
  </si>
  <si>
    <t>1. КНС-96</t>
  </si>
  <si>
    <t>5."Якутуголь" АБК  УПТС; ИП Иванченко</t>
  </si>
  <si>
    <t>4. ООО "Рари ТЭК Авто Групп" АБК</t>
  </si>
  <si>
    <t>ЯУ</t>
  </si>
  <si>
    <t>9.Д.Народов, 20/1; маг. "Семейный; парк Каюров.</t>
  </si>
  <si>
    <t>1. Д.Народов 18/2; маг. "Семейный"</t>
  </si>
  <si>
    <t>Ул освещение</t>
  </si>
  <si>
    <t>уличное освещение</t>
  </si>
  <si>
    <t>13. ГЭК "Геолог"</t>
  </si>
  <si>
    <t>Шахабердинов (СИП)</t>
  </si>
  <si>
    <t xml:space="preserve"> ул. Геологов 11,13</t>
  </si>
  <si>
    <t>15А</t>
  </si>
  <si>
    <t>СТО Блеск, Битмный цех</t>
  </si>
  <si>
    <t>Носов</t>
  </si>
  <si>
    <t>2. ИП ВЫсоцкий Ю/Я-7</t>
  </si>
  <si>
    <t>19А</t>
  </si>
  <si>
    <t>18. Павильон «щеки», Рай</t>
  </si>
  <si>
    <t>14. «Фарна», Светофор</t>
  </si>
  <si>
    <t>6. Чурапчинская 24/4</t>
  </si>
  <si>
    <t>13. АЗС Экоресурс</t>
  </si>
  <si>
    <t>1. Кравченко 21/1</t>
  </si>
  <si>
    <t>2. магазин "Лимон"</t>
  </si>
  <si>
    <t>4. Д/С "Снегири"</t>
  </si>
  <si>
    <t>5. МТС</t>
  </si>
  <si>
    <t>7. Мегафон</t>
  </si>
  <si>
    <t>10. Маг. "Лимон"</t>
  </si>
  <si>
    <t>3. Кравченко 25, ИП Бабашов</t>
  </si>
  <si>
    <t>АВ-2 Планета</t>
  </si>
  <si>
    <t>Ленина 2 нитка "В"</t>
  </si>
  <si>
    <t>13.Н.О. ТОЦ         откл.</t>
  </si>
  <si>
    <t>1 АСКУэ</t>
  </si>
  <si>
    <t>15. АСКУЭ</t>
  </si>
  <si>
    <t>21 АСКуЭ</t>
  </si>
  <si>
    <t>19. АСКуЭ</t>
  </si>
  <si>
    <t>0</t>
  </si>
  <si>
    <t>13. Геологов,75/2 откл.(во ВРУ-0,4 РБ разобран)</t>
  </si>
  <si>
    <t>7. ООО СеверСтройСнаб</t>
  </si>
  <si>
    <t>\</t>
  </si>
  <si>
    <t xml:space="preserve"> АВ КНС-4</t>
  </si>
  <si>
    <t>1.Гаражи</t>
  </si>
  <si>
    <t>2. База "Арго"</t>
  </si>
  <si>
    <t>9. Н.О.                                      Откл.</t>
  </si>
  <si>
    <t>5. АСКУэ</t>
  </si>
  <si>
    <t>11. АСКУэ</t>
  </si>
  <si>
    <t>12. Универсам «Север».   Откл.</t>
  </si>
  <si>
    <t>2. ЧП Кретова</t>
  </si>
  <si>
    <t>4. склад</t>
  </si>
  <si>
    <t>6. ГСК "Изыскатель" Новиков.</t>
  </si>
  <si>
    <t>4.ГЭК "Тимптон"</t>
  </si>
  <si>
    <t xml:space="preserve"> АВ-3-Артюхов</t>
  </si>
  <si>
    <t>А1</t>
  </si>
  <si>
    <t>А2</t>
  </si>
  <si>
    <t>Магнолия</t>
  </si>
  <si>
    <t>торг. Ряды</t>
  </si>
  <si>
    <t>4.ООО "Дионис". Гаражи НГВК</t>
  </si>
  <si>
    <t xml:space="preserve">Я строю сам </t>
  </si>
  <si>
    <t>15.Чурапчинская 19/1, 21/1</t>
  </si>
  <si>
    <t>2. Чурапчинская 23/1</t>
  </si>
  <si>
    <t>1. ВГСЧ Чурапчинская  25/1, 25, 25/2</t>
  </si>
  <si>
    <t xml:space="preserve">7. </t>
  </si>
  <si>
    <t>10. Кравченко 10</t>
  </si>
  <si>
    <t>13. К. Маркса 20     1КЛ вкл.</t>
  </si>
  <si>
    <t>Ноябрь</t>
  </si>
  <si>
    <t>Алданская</t>
  </si>
  <si>
    <t>СИП</t>
  </si>
  <si>
    <t>Олекминская</t>
  </si>
  <si>
    <t>колбасный цех  ИП Габбасова</t>
  </si>
  <si>
    <t xml:space="preserve"> ЦТП-6 1-й ввод</t>
  </si>
  <si>
    <t>Баня «Эрчим»                            откл.</t>
  </si>
  <si>
    <t>Колбасный цех. ИП Габбасова</t>
  </si>
  <si>
    <t>колбасный цех ИП Габбасова</t>
  </si>
  <si>
    <t xml:space="preserve"> ГЭК Ручеёк</t>
  </si>
  <si>
    <t>ЦТП-6</t>
  </si>
  <si>
    <t>Баня «Эрчим»</t>
  </si>
  <si>
    <t>НСРЦН ТУСКУЛ Комсомольская 8/3</t>
  </si>
  <si>
    <t>Н.О.</t>
  </si>
  <si>
    <t xml:space="preserve">ИП Габбасова </t>
  </si>
  <si>
    <t>Прачечная Европа +</t>
  </si>
  <si>
    <t>10. Ермак     откл. КЗ</t>
  </si>
  <si>
    <t>10. Строителей 3/1      откл.</t>
  </si>
  <si>
    <t>5.ООО "Юбилейный"</t>
  </si>
  <si>
    <r>
      <t xml:space="preserve">11.Др.Народов,27/1   </t>
    </r>
    <r>
      <rPr>
        <b/>
        <sz val="14"/>
        <rFont val="Times New Roman"/>
        <family val="1"/>
        <charset val="204"/>
      </rPr>
      <t>откл.</t>
    </r>
  </si>
  <si>
    <t>16. Др. Народов 29</t>
  </si>
  <si>
    <t>23.маг. "Аартык" Имуществ. Комплекс</t>
  </si>
  <si>
    <t>АСКУЭ</t>
  </si>
  <si>
    <t>3.   АСКУЭ</t>
  </si>
  <si>
    <t>11.   АСКУЭ</t>
  </si>
  <si>
    <t>9.   АСКУЭ</t>
  </si>
  <si>
    <t xml:space="preserve">10.   Др. Н. 13           откл.      </t>
  </si>
  <si>
    <t xml:space="preserve">Симонов Д.В. </t>
  </si>
  <si>
    <t>16. Стройплощадка маг.</t>
  </si>
  <si>
    <t>15.?</t>
  </si>
  <si>
    <t>2. АСКУЭ</t>
  </si>
  <si>
    <t>14. АСКУЭ</t>
  </si>
  <si>
    <t xml:space="preserve">22. Временная стройка  </t>
  </si>
  <si>
    <t>13. маг.ИП Тахватуллин</t>
  </si>
  <si>
    <t>52</t>
  </si>
  <si>
    <t>2.    откл.</t>
  </si>
  <si>
    <t>РБ-2</t>
  </si>
  <si>
    <t>Вышка "Мегафон", ООО Атом, Комсомольская 10.</t>
  </si>
  <si>
    <t>ИП Петровец</t>
  </si>
  <si>
    <t>ООО Атом                 откл.</t>
  </si>
  <si>
    <t>ВЛ-0,4кВ на коттеджи</t>
  </si>
  <si>
    <t xml:space="preserve"> ИП Петров А.М., Комсомольская 15 Боровик</t>
  </si>
  <si>
    <t>ВЛ-0,4кВ  Преловский</t>
  </si>
  <si>
    <t>8А.Комсомольская  21,21/1</t>
  </si>
  <si>
    <t>Симонов Д.В.</t>
  </si>
  <si>
    <t xml:space="preserve">Лебедев В.Е. </t>
  </si>
  <si>
    <t>5. Ленина 13/1. откл.</t>
  </si>
  <si>
    <t>1. Администрация города откл.</t>
  </si>
  <si>
    <t>12. администрация города откл.</t>
  </si>
  <si>
    <t>16. Ленина 19/1 откл.</t>
  </si>
  <si>
    <t>ООО "Перспектива"</t>
  </si>
  <si>
    <t>Лебедев В.Е.</t>
  </si>
  <si>
    <t>1. Др. Народов,29/3, 29</t>
  </si>
  <si>
    <t>7. АСКУЭ</t>
  </si>
  <si>
    <t>АВ-1 Планета     откл.</t>
  </si>
  <si>
    <t>6.МТС, ЦТП-10</t>
  </si>
  <si>
    <t>5.АСКУЭ</t>
  </si>
  <si>
    <t>Т-2    откл.</t>
  </si>
  <si>
    <t>13. Гараж Заворочаев</t>
  </si>
  <si>
    <t>РБ-3. Контейнер, арго</t>
  </si>
  <si>
    <t xml:space="preserve">3. Трансформатор С.Н </t>
  </si>
  <si>
    <t xml:space="preserve">9. </t>
  </si>
  <si>
    <t xml:space="preserve">12. Мечеть. </t>
  </si>
  <si>
    <t>8. Т/п "Овощи-фрукты" ИП Махкамов.</t>
  </si>
  <si>
    <t>Квашнёв С.В.</t>
  </si>
  <si>
    <t>9. АСКУЭ</t>
  </si>
  <si>
    <t>17. АСКУЭ</t>
  </si>
  <si>
    <t>3. ЦТП-18    откл.</t>
  </si>
  <si>
    <t>5. АСКУЭ</t>
  </si>
  <si>
    <t>19. АСКУЭ</t>
  </si>
  <si>
    <t>3. АСКУЭ</t>
  </si>
  <si>
    <t>11.АСКУЭ</t>
  </si>
  <si>
    <t>9. Н.О.парковая зона СОШ№2</t>
  </si>
  <si>
    <t>КТПн-143</t>
  </si>
  <si>
    <t>Симонов Д.В,</t>
  </si>
  <si>
    <t>Симонов Д,В.</t>
  </si>
  <si>
    <t>27.11.2022г</t>
  </si>
  <si>
    <t>Т-1   откл.</t>
  </si>
  <si>
    <t>ТП-14 "А" (Сосновая)</t>
  </si>
  <si>
    <t>Чурапчинская 26</t>
  </si>
  <si>
    <t>Чурапчинская 22</t>
  </si>
  <si>
    <t>Чурапчинская 24</t>
  </si>
  <si>
    <t xml:space="preserve">Николаевский В.В. </t>
  </si>
  <si>
    <t>Комсомольская 17, 17/1, 17/2,стройка Каляутдинов</t>
  </si>
  <si>
    <t>ав-1</t>
  </si>
  <si>
    <t>Юбелейный</t>
  </si>
  <si>
    <t>Еврострой</t>
  </si>
  <si>
    <t>СТС Холдинг</t>
  </si>
  <si>
    <t>Иванов Ю.В. Лебедев В.Е.</t>
  </si>
  <si>
    <t>03.11.0222</t>
  </si>
  <si>
    <t>Мед.вытрезвитель, спец.приёмник, Комсомольская 5</t>
  </si>
  <si>
    <t>Анусимова</t>
  </si>
  <si>
    <t>12. ИП Высоцкий</t>
  </si>
  <si>
    <t xml:space="preserve">Квашнев С.В. </t>
  </si>
  <si>
    <t xml:space="preserve">2. Кафе "Дружба" </t>
  </si>
  <si>
    <t>6. Мамакулов, Кравченко 13</t>
  </si>
  <si>
    <t>11. Чурапчинская, 7/2; 7/4.</t>
  </si>
  <si>
    <t>06.11.2022г</t>
  </si>
  <si>
    <t xml:space="preserve">Иванов Ю.В., Лебедев В.Е. </t>
  </si>
  <si>
    <t>3. К.Маркса 16                  откл.</t>
  </si>
  <si>
    <t>22. Мегафон и МТС</t>
  </si>
  <si>
    <t>232</t>
  </si>
  <si>
    <t>233</t>
  </si>
  <si>
    <t>231</t>
  </si>
  <si>
    <t>403</t>
  </si>
  <si>
    <t>404</t>
  </si>
  <si>
    <t>240</t>
  </si>
  <si>
    <t>239</t>
  </si>
  <si>
    <t>238</t>
  </si>
  <si>
    <t>413</t>
  </si>
  <si>
    <t>410</t>
  </si>
  <si>
    <t>411</t>
  </si>
  <si>
    <t>Квашнев С.В.</t>
  </si>
  <si>
    <t>8.Др.Народов,29.      откл.</t>
  </si>
  <si>
    <t>10.Нерюнгри Банк.     Откл.</t>
  </si>
  <si>
    <t>8. Школа №15 / гаражи</t>
  </si>
  <si>
    <t>магазин (возле д.народов 3)</t>
  </si>
  <si>
    <t>7. Услитдинов (стройка)</t>
  </si>
  <si>
    <t>11. Услитдинов (стройка)</t>
  </si>
  <si>
    <t>8.К. Маркса 9/4, 2 ввод                            откл.</t>
  </si>
  <si>
    <t>16. Геологов 75                                          откл.</t>
  </si>
  <si>
    <t>Квашнев С.В..       Иванов М.Н.</t>
  </si>
  <si>
    <t>24</t>
  </si>
  <si>
    <t xml:space="preserve">15. Гаражи "Югос" </t>
  </si>
  <si>
    <t>лебедев В.Е.</t>
  </si>
  <si>
    <t>Тойменцев 3-й подъем.</t>
  </si>
  <si>
    <t>17.</t>
  </si>
  <si>
    <t>2. Дорожник  светофор.</t>
  </si>
  <si>
    <t>1.А/С Автолюбитель</t>
  </si>
  <si>
    <t>ИП Апачиди</t>
  </si>
  <si>
    <t>ООО "Восточный регион"</t>
  </si>
  <si>
    <t>ООО Экоресурс</t>
  </si>
  <si>
    <t>КТПн-144</t>
  </si>
  <si>
    <t>ЦТП-15</t>
  </si>
  <si>
    <t>14. т/п Макхамов ("Овен")</t>
  </si>
  <si>
    <t>Иванов М.Н.,       Квашнев С.В.</t>
  </si>
  <si>
    <t>7. Ленина 14</t>
  </si>
  <si>
    <t>3. Стоянка «Таганай», маг. Проспект</t>
  </si>
  <si>
    <t xml:space="preserve">Лебедев В.Е., </t>
  </si>
  <si>
    <t>Лебедев В.Е</t>
  </si>
  <si>
    <t>4. Олимп     откл</t>
  </si>
  <si>
    <t>14.Кафе Позная  откл</t>
  </si>
  <si>
    <t xml:space="preserve"> Сахателеком</t>
  </si>
  <si>
    <t xml:space="preserve"> АВМ-200А    МТС</t>
  </si>
  <si>
    <t xml:space="preserve"> АВМ-200А      ЛАТЦ</t>
  </si>
  <si>
    <t>без номера</t>
  </si>
  <si>
    <t>11. Парадиз   откл</t>
  </si>
  <si>
    <t xml:space="preserve"> 15. Магазин «Мутукча».      Откл</t>
  </si>
  <si>
    <t>6 Геологов 49 1 подъезд откл</t>
  </si>
  <si>
    <t>Квашнев С.В..               Иванов М.Н.</t>
  </si>
  <si>
    <t>221</t>
  </si>
  <si>
    <t>223</t>
  </si>
  <si>
    <t>225</t>
  </si>
  <si>
    <t>389</t>
  </si>
  <si>
    <t>387</t>
  </si>
  <si>
    <t>388</t>
  </si>
  <si>
    <t>30</t>
  </si>
  <si>
    <t>22</t>
  </si>
  <si>
    <t>22.11.2022г</t>
  </si>
  <si>
    <t xml:space="preserve">Мегафон                             </t>
  </si>
  <si>
    <t>С.Н.</t>
  </si>
  <si>
    <t xml:space="preserve">1. т/п "Гриль"   </t>
  </si>
  <si>
    <t>а.2</t>
  </si>
  <si>
    <t>Квашнев С.В., Иванов М.Н.</t>
  </si>
  <si>
    <t>28,11,2022</t>
  </si>
  <si>
    <t>Квашнёв С.В., Иванов М.Н.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</si>
</sst>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"/>
    <numFmt numFmtId="165" formatCode="000000000"/>
  </numFmts>
  <fonts count="1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Arial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sz val="24"/>
      <name val="Arial"/>
      <family val="2"/>
      <charset val="204"/>
    </font>
    <font>
      <b/>
      <sz val="16"/>
      <color indexed="48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24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2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24"/>
      <color indexed="12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b/>
      <sz val="14"/>
      <color indexed="12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2"/>
      <color indexed="8"/>
      <name val="Calibri"/>
      <family val="2"/>
    </font>
    <font>
      <b/>
      <sz val="14"/>
      <name val="Arial"/>
      <family val="2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70C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4"/>
      <color rgb="FFFF0000"/>
      <name val="Arial"/>
      <family val="2"/>
      <charset val="204"/>
    </font>
    <font>
      <b/>
      <sz val="24"/>
      <color rgb="FFFF0000"/>
      <name val="Arial"/>
      <family val="2"/>
      <charset val="204"/>
    </font>
    <font>
      <u/>
      <sz val="16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4"/>
      <color rgb="FFFF0000"/>
      <name val="Times New Roman"/>
      <family val="1"/>
      <charset val="204"/>
    </font>
    <font>
      <sz val="24"/>
      <color rgb="FFFF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4"/>
      <color rgb="FFFF0000"/>
      <name val="Calibri"/>
      <family val="2"/>
      <charset val="204"/>
      <scheme val="minor"/>
    </font>
    <font>
      <sz val="12"/>
      <name val="Arial"/>
      <family val="2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6"/>
      <name val="Arial"/>
      <family val="2"/>
      <charset val="204"/>
    </font>
    <font>
      <b/>
      <sz val="14"/>
      <color rgb="FFFFFF00"/>
      <name val="Arial"/>
      <family val="2"/>
      <charset val="204"/>
    </font>
    <font>
      <b/>
      <sz val="14"/>
      <color rgb="FFFFFF00"/>
      <name val="Times New Roman"/>
      <family val="1"/>
      <charset val="204"/>
    </font>
    <font>
      <b/>
      <sz val="16"/>
      <color rgb="FFFF0000"/>
      <name val="Arial"/>
      <family val="2"/>
      <charset val="204"/>
    </font>
    <font>
      <b/>
      <sz val="16"/>
      <color rgb="FF0070C0"/>
      <name val="Arial"/>
      <family val="2"/>
      <charset val="204"/>
    </font>
    <font>
      <b/>
      <sz val="16"/>
      <color rgb="FF0070C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</font>
    <font>
      <b/>
      <sz val="11"/>
      <name val="Times New Roman"/>
      <family val="1"/>
      <charset val="204"/>
    </font>
    <font>
      <b/>
      <sz val="14"/>
      <name val="Cambria"/>
      <family val="1"/>
      <charset val="204"/>
    </font>
    <font>
      <sz val="14"/>
      <name val="Cambria"/>
      <family val="1"/>
      <charset val="204"/>
    </font>
    <font>
      <b/>
      <sz val="14"/>
      <color indexed="12"/>
      <name val="Cambria"/>
      <family val="1"/>
      <charset val="204"/>
    </font>
    <font>
      <sz val="12"/>
      <name val="Cambria"/>
      <family val="1"/>
      <charset val="204"/>
    </font>
    <font>
      <sz val="12"/>
      <color theme="1"/>
      <name val="Arial"/>
      <family val="2"/>
    </font>
    <font>
      <b/>
      <sz val="12"/>
      <color theme="0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20"/>
      <color indexed="12"/>
      <name val="Arial"/>
      <family val="2"/>
      <charset val="204"/>
    </font>
    <font>
      <u/>
      <sz val="26"/>
      <color indexed="12"/>
      <name val="Arial"/>
      <family val="2"/>
      <charset val="204"/>
    </font>
    <font>
      <u/>
      <sz val="18"/>
      <name val="Arial"/>
      <family val="2"/>
      <charset val="204"/>
    </font>
    <font>
      <b/>
      <u/>
      <sz val="16"/>
      <color theme="0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sz val="12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00B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023">
    <xf numFmtId="0" fontId="0" fillId="0" borderId="0" xfId="0"/>
    <xf numFmtId="0" fontId="7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8" fillId="0" borderId="0" xfId="0" applyFont="1"/>
    <xf numFmtId="0" fontId="1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 wrapText="1"/>
    </xf>
    <xf numFmtId="0" fontId="1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24" fillId="0" borderId="10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53" fillId="0" borderId="3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top" wrapText="1"/>
    </xf>
    <xf numFmtId="0" fontId="55" fillId="0" borderId="3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0" fillId="0" borderId="0" xfId="0" applyBorder="1"/>
    <xf numFmtId="0" fontId="58" fillId="0" borderId="5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6" fillId="0" borderId="3" xfId="0" applyFont="1" applyBorder="1" applyAlignment="1">
      <alignment horizontal="center" vertical="top" wrapText="1"/>
    </xf>
    <xf numFmtId="0" fontId="56" fillId="0" borderId="2" xfId="0" applyFont="1" applyBorder="1" applyAlignment="1">
      <alignment horizontal="center" vertical="top" wrapText="1"/>
    </xf>
    <xf numFmtId="0" fontId="0" fillId="0" borderId="0" xfId="0" applyFill="1"/>
    <xf numFmtId="0" fontId="61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/>
    </xf>
    <xf numFmtId="0" fontId="59" fillId="0" borderId="5" xfId="0" applyFont="1" applyBorder="1"/>
    <xf numFmtId="0" fontId="53" fillId="0" borderId="5" xfId="0" applyFont="1" applyBorder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60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0" fillId="3" borderId="0" xfId="0" applyFill="1"/>
    <xf numFmtId="0" fontId="0" fillId="3" borderId="0" xfId="0" applyFill="1" applyBorder="1"/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71" fillId="0" borderId="5" xfId="0" applyFont="1" applyBorder="1" applyAlignment="1">
      <alignment horizontal="center" vertical="center" textRotation="90" wrapText="1"/>
    </xf>
    <xf numFmtId="0" fontId="26" fillId="3" borderId="0" xfId="0" applyFont="1" applyFill="1"/>
    <xf numFmtId="0" fontId="73" fillId="3" borderId="0" xfId="0" applyFont="1" applyFill="1" applyAlignment="1">
      <alignment horizontal="center" vertical="center"/>
    </xf>
    <xf numFmtId="0" fontId="45" fillId="3" borderId="0" xfId="1" applyFont="1" applyFill="1" applyAlignment="1" applyProtection="1">
      <alignment horizontal="center" vertical="center"/>
    </xf>
    <xf numFmtId="0" fontId="7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164" fontId="83" fillId="0" borderId="17" xfId="0" applyNumberFormat="1" applyFont="1" applyFill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/>
    </xf>
    <xf numFmtId="0" fontId="85" fillId="0" borderId="15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8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7" fillId="2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right" vertical="center" wrapText="1"/>
    </xf>
    <xf numFmtId="0" fontId="34" fillId="2" borderId="8" xfId="0" applyFont="1" applyFill="1" applyBorder="1" applyAlignment="1">
      <alignment horizontal="left" vertical="center" wrapText="1"/>
    </xf>
    <xf numFmtId="1" fontId="89" fillId="6" borderId="3" xfId="0" applyNumberFormat="1" applyFont="1" applyFill="1" applyBorder="1" applyAlignment="1">
      <alignment horizontal="center" vertical="center" wrapText="1"/>
    </xf>
    <xf numFmtId="0" fontId="90" fillId="6" borderId="3" xfId="0" applyFont="1" applyFill="1" applyBorder="1" applyAlignment="1">
      <alignment horizontal="center" vertical="top" wrapText="1"/>
    </xf>
    <xf numFmtId="0" fontId="47" fillId="2" borderId="3" xfId="0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horizontal="center" vertical="center" wrapText="1"/>
    </xf>
    <xf numFmtId="49" fontId="34" fillId="2" borderId="3" xfId="0" applyNumberFormat="1" applyFont="1" applyFill="1" applyBorder="1" applyAlignment="1">
      <alignment horizontal="center" vertical="center" wrapText="1"/>
    </xf>
    <xf numFmtId="0" fontId="46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justify" vertical="top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14" fontId="6" fillId="0" borderId="2" xfId="0" applyNumberFormat="1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>
      <alignment horizontal="right" vertical="top" wrapText="1"/>
    </xf>
    <xf numFmtId="1" fontId="9" fillId="3" borderId="7" xfId="0" applyNumberFormat="1" applyFont="1" applyFill="1" applyBorder="1" applyAlignment="1">
      <alignment horizontal="center" vertical="center" wrapText="1"/>
    </xf>
    <xf numFmtId="1" fontId="9" fillId="3" borderId="8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textRotation="90" wrapText="1"/>
    </xf>
    <xf numFmtId="0" fontId="15" fillId="3" borderId="7" xfId="0" applyFont="1" applyFill="1" applyBorder="1" applyAlignment="1">
      <alignment horizontal="center" vertical="top" wrapText="1"/>
    </xf>
    <xf numFmtId="0" fontId="0" fillId="3" borderId="7" xfId="0" applyFill="1" applyBorder="1" applyAlignment="1"/>
    <xf numFmtId="0" fontId="47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6" fillId="0" borderId="0" xfId="0" applyFont="1"/>
    <xf numFmtId="1" fontId="55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wrapText="1"/>
    </xf>
    <xf numFmtId="0" fontId="8" fillId="3" borderId="0" xfId="0" applyFont="1" applyFill="1"/>
    <xf numFmtId="0" fontId="16" fillId="3" borderId="0" xfId="0" applyFont="1" applyFill="1"/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Protection="1">
      <protection locked="0"/>
    </xf>
    <xf numFmtId="0" fontId="46" fillId="2" borderId="7" xfId="0" applyFont="1" applyFill="1" applyBorder="1" applyAlignment="1">
      <alignment horizontal="center" vertical="center" wrapText="1"/>
    </xf>
    <xf numFmtId="0" fontId="47" fillId="2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16" fillId="0" borderId="5" xfId="0" applyFont="1" applyBorder="1" applyProtection="1">
      <protection locked="0"/>
    </xf>
    <xf numFmtId="0" fontId="22" fillId="3" borderId="0" xfId="0" applyFont="1" applyFill="1"/>
    <xf numFmtId="0" fontId="8" fillId="3" borderId="11" xfId="0" applyFont="1" applyFill="1" applyBorder="1" applyAlignment="1">
      <alignment horizontal="center" vertical="top" wrapText="1"/>
    </xf>
    <xf numFmtId="0" fontId="23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3" fillId="3" borderId="0" xfId="0" applyFont="1" applyFill="1"/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0" fillId="3" borderId="0" xfId="0" applyNumberFormat="1" applyFill="1"/>
    <xf numFmtId="1" fontId="70" fillId="3" borderId="0" xfId="0" applyNumberFormat="1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right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59" fillId="0" borderId="3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center" vertical="top" wrapText="1"/>
    </xf>
    <xf numFmtId="1" fontId="8" fillId="3" borderId="11" xfId="0" applyNumberFormat="1" applyFont="1" applyFill="1" applyBorder="1" applyAlignment="1">
      <alignment horizontal="center" vertical="center" wrapText="1"/>
    </xf>
    <xf numFmtId="1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47" fillId="2" borderId="7" xfId="0" applyFont="1" applyFill="1" applyBorder="1" applyAlignment="1">
      <alignment horizontal="center" vertical="top" wrapText="1"/>
    </xf>
    <xf numFmtId="0" fontId="8" fillId="0" borderId="12" xfId="0" applyFont="1" applyBorder="1" applyAlignment="1" applyProtection="1">
      <alignment vertical="top" wrapText="1"/>
      <protection locked="0"/>
    </xf>
    <xf numFmtId="0" fontId="41" fillId="0" borderId="5" xfId="0" applyFont="1" applyBorder="1" applyProtection="1">
      <protection locked="0"/>
    </xf>
    <xf numFmtId="0" fontId="35" fillId="0" borderId="5" xfId="0" applyFont="1" applyBorder="1" applyProtection="1"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 vertical="center" wrapText="1"/>
    </xf>
    <xf numFmtId="0" fontId="0" fillId="3" borderId="11" xfId="0" applyFill="1" applyBorder="1"/>
    <xf numFmtId="0" fontId="8" fillId="3" borderId="1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8" fillId="2" borderId="8" xfId="0" applyFont="1" applyFill="1" applyBorder="1" applyAlignment="1">
      <alignment horizontal="center" vertical="center" wrapText="1"/>
    </xf>
    <xf numFmtId="0" fontId="88" fillId="3" borderId="0" xfId="0" applyFont="1" applyFill="1"/>
    <xf numFmtId="49" fontId="34" fillId="2" borderId="8" xfId="0" applyNumberFormat="1" applyFont="1" applyFill="1" applyBorder="1" applyAlignment="1">
      <alignment horizontal="center" vertical="center" wrapText="1"/>
    </xf>
    <xf numFmtId="0" fontId="0" fillId="3" borderId="0" xfId="0" applyFill="1" applyAlignment="1"/>
    <xf numFmtId="0" fontId="0" fillId="0" borderId="0" xfId="0" applyAlignment="1"/>
    <xf numFmtId="0" fontId="6" fillId="0" borderId="3" xfId="0" applyFont="1" applyBorder="1" applyAlignment="1">
      <alignment horizont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56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0" fillId="3" borderId="0" xfId="0" applyFill="1" applyAlignment="1">
      <alignment horizontal="left"/>
    </xf>
    <xf numFmtId="0" fontId="33" fillId="3" borderId="0" xfId="0" applyFont="1" applyFill="1"/>
    <xf numFmtId="1" fontId="16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center" vertical="center" wrapText="1"/>
    </xf>
    <xf numFmtId="0" fontId="54" fillId="0" borderId="5" xfId="0" applyFont="1" applyBorder="1" applyAlignment="1">
      <alignment horizontal="center" vertical="top" wrapText="1"/>
    </xf>
    <xf numFmtId="0" fontId="47" fillId="2" borderId="5" xfId="0" applyFont="1" applyFill="1" applyBorder="1" applyAlignment="1">
      <alignment horizontal="center" vertical="center" wrapText="1"/>
    </xf>
    <xf numFmtId="49" fontId="34" fillId="2" borderId="5" xfId="0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47" fillId="2" borderId="7" xfId="0" applyFont="1" applyFill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90" fillId="6" borderId="5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wrapText="1"/>
    </xf>
    <xf numFmtId="0" fontId="8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wrapText="1"/>
    </xf>
    <xf numFmtId="1" fontId="53" fillId="0" borderId="3" xfId="0" applyNumberFormat="1" applyFont="1" applyBorder="1" applyAlignment="1">
      <alignment horizontal="center" vertical="center" wrapText="1"/>
    </xf>
    <xf numFmtId="0" fontId="91" fillId="0" borderId="3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92" fillId="0" borderId="3" xfId="0" applyFont="1" applyBorder="1" applyAlignment="1">
      <alignment horizontal="center" vertical="center" wrapText="1"/>
    </xf>
    <xf numFmtId="0" fontId="93" fillId="0" borderId="3" xfId="0" applyFont="1" applyBorder="1" applyAlignment="1">
      <alignment horizontal="center" vertical="center" wrapText="1"/>
    </xf>
    <xf numFmtId="0" fontId="92" fillId="0" borderId="5" xfId="0" applyFont="1" applyBorder="1" applyAlignment="1">
      <alignment horizontal="center" vertical="center" wrapText="1"/>
    </xf>
    <xf numFmtId="0" fontId="88" fillId="0" borderId="0" xfId="0" applyFont="1"/>
    <xf numFmtId="0" fontId="91" fillId="0" borderId="5" xfId="0" applyFont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top" wrapText="1"/>
    </xf>
    <xf numFmtId="0" fontId="31" fillId="3" borderId="10" xfId="0" applyFont="1" applyFill="1" applyBorder="1" applyAlignment="1">
      <alignment horizontal="center" vertical="top" wrapText="1"/>
    </xf>
    <xf numFmtId="0" fontId="32" fillId="3" borderId="10" xfId="0" applyFont="1" applyFill="1" applyBorder="1" applyAlignment="1">
      <alignment vertical="top" wrapText="1"/>
    </xf>
    <xf numFmtId="0" fontId="32" fillId="3" borderId="3" xfId="0" applyFont="1" applyFill="1" applyBorder="1" applyAlignment="1">
      <alignment vertical="top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42" fillId="0" borderId="3" xfId="0" applyFont="1" applyBorder="1" applyAlignment="1" applyProtection="1">
      <alignment horizontal="center" vertical="center" wrapText="1"/>
      <protection locked="0"/>
    </xf>
    <xf numFmtId="0" fontId="88" fillId="0" borderId="3" xfId="0" applyFont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 applyProtection="1">
      <alignment horizontal="center" vertical="center" wrapText="1"/>
      <protection locked="0"/>
    </xf>
    <xf numFmtId="0" fontId="42" fillId="0" borderId="5" xfId="0" applyFont="1" applyBorder="1" applyAlignment="1" applyProtection="1">
      <alignment horizontal="center" vertical="center" wrapText="1"/>
      <protection locked="0"/>
    </xf>
    <xf numFmtId="0" fontId="57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91" fillId="0" borderId="4" xfId="0" applyFont="1" applyBorder="1" applyAlignment="1" applyProtection="1">
      <alignment horizontal="center" vertical="center" wrapText="1"/>
    </xf>
    <xf numFmtId="0" fontId="55" fillId="0" borderId="4" xfId="0" applyFont="1" applyBorder="1" applyAlignment="1" applyProtection="1">
      <alignment horizontal="center" vertical="center" wrapText="1"/>
    </xf>
    <xf numFmtId="0" fontId="36" fillId="0" borderId="5" xfId="0" applyFont="1" applyBorder="1" applyAlignment="1" applyProtection="1">
      <alignment horizontal="center"/>
      <protection locked="0"/>
    </xf>
    <xf numFmtId="1" fontId="9" fillId="0" borderId="5" xfId="0" applyNumberFormat="1" applyFont="1" applyBorder="1" applyAlignment="1" applyProtection="1">
      <alignment vertical="center" wrapText="1"/>
      <protection locked="0"/>
    </xf>
    <xf numFmtId="0" fontId="64" fillId="0" borderId="5" xfId="0" applyFont="1" applyBorder="1" applyAlignment="1" applyProtection="1">
      <alignment horizontal="center"/>
      <protection locked="0"/>
    </xf>
    <xf numFmtId="0" fontId="59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61" fillId="0" borderId="0" xfId="0" applyFont="1" applyAlignment="1">
      <alignment horizontal="center" vertical="center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1" fillId="0" borderId="15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49" fontId="34" fillId="2" borderId="12" xfId="0" applyNumberFormat="1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66" fillId="3" borderId="11" xfId="0" applyFont="1" applyFill="1" applyBorder="1" applyAlignment="1">
      <alignment horizontal="center" vertical="top" wrapText="1"/>
    </xf>
    <xf numFmtId="0" fontId="59" fillId="3" borderId="11" xfId="0" applyFont="1" applyFill="1" applyBorder="1" applyAlignment="1">
      <alignment horizontal="center" vertical="top" wrapText="1"/>
    </xf>
    <xf numFmtId="0" fontId="65" fillId="3" borderId="11" xfId="0" applyFont="1" applyFill="1" applyBorder="1" applyAlignment="1">
      <alignment horizontal="right" vertical="top" wrapText="1"/>
    </xf>
    <xf numFmtId="0" fontId="65" fillId="3" borderId="0" xfId="0" applyFont="1" applyFill="1" applyBorder="1" applyAlignment="1">
      <alignment horizontal="right" vertical="top" wrapText="1"/>
    </xf>
    <xf numFmtId="0" fontId="68" fillId="3" borderId="11" xfId="0" applyFont="1" applyFill="1" applyBorder="1" applyAlignment="1">
      <alignment horizontal="center" vertical="top" wrapText="1"/>
    </xf>
    <xf numFmtId="0" fontId="56" fillId="3" borderId="11" xfId="0" applyFont="1" applyFill="1" applyBorder="1" applyAlignment="1">
      <alignment horizontal="center" vertical="top" wrapText="1"/>
    </xf>
    <xf numFmtId="0" fontId="36" fillId="0" borderId="3" xfId="0" applyFont="1" applyBorder="1" applyAlignment="1" applyProtection="1">
      <alignment horizontal="left" vertical="center" wrapText="1"/>
      <protection locked="0"/>
    </xf>
    <xf numFmtId="0" fontId="36" fillId="0" borderId="5" xfId="0" applyFont="1" applyBorder="1" applyAlignment="1" applyProtection="1">
      <alignment horizontal="left" vertical="center" wrapText="1"/>
      <protection locked="0"/>
    </xf>
    <xf numFmtId="0" fontId="36" fillId="0" borderId="2" xfId="0" applyFont="1" applyBorder="1" applyAlignment="1" applyProtection="1">
      <alignment horizontal="left" vertical="center" wrapText="1"/>
      <protection locked="0"/>
    </xf>
    <xf numFmtId="0" fontId="66" fillId="0" borderId="3" xfId="0" applyFont="1" applyBorder="1" applyAlignment="1" applyProtection="1">
      <alignment horizontal="center" vertical="center" wrapText="1"/>
      <protection locked="0"/>
    </xf>
    <xf numFmtId="0" fontId="66" fillId="0" borderId="5" xfId="0" applyFont="1" applyBorder="1" applyAlignment="1" applyProtection="1">
      <alignment horizontal="center" vertical="center" wrapText="1"/>
      <protection locked="0"/>
    </xf>
    <xf numFmtId="0" fontId="59" fillId="0" borderId="3" xfId="0" applyFont="1" applyBorder="1" applyAlignment="1" applyProtection="1">
      <alignment horizontal="center" vertical="center" wrapText="1"/>
      <protection locked="0"/>
    </xf>
    <xf numFmtId="0" fontId="59" fillId="0" borderId="5" xfId="0" applyFont="1" applyBorder="1" applyAlignment="1" applyProtection="1">
      <alignment horizontal="center" vertical="center" wrapText="1"/>
      <protection locked="0"/>
    </xf>
    <xf numFmtId="0" fontId="65" fillId="0" borderId="3" xfId="0" applyFont="1" applyBorder="1" applyAlignment="1" applyProtection="1">
      <alignment horizontal="center" vertical="center" wrapText="1"/>
      <protection locked="0"/>
    </xf>
    <xf numFmtId="0" fontId="65" fillId="0" borderId="5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3" fillId="0" borderId="3" xfId="0" applyFont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67" fillId="0" borderId="5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59" fillId="0" borderId="3" xfId="0" applyFont="1" applyBorder="1" applyAlignment="1" applyProtection="1">
      <alignment horizontal="center" vertical="top" wrapText="1"/>
      <protection locked="0"/>
    </xf>
    <xf numFmtId="0" fontId="59" fillId="0" borderId="5" xfId="0" applyFont="1" applyBorder="1" applyAlignment="1" applyProtection="1">
      <alignment horizontal="center" vertical="top" wrapText="1"/>
      <protection locked="0"/>
    </xf>
    <xf numFmtId="0" fontId="67" fillId="0" borderId="3" xfId="0" applyFont="1" applyBorder="1" applyAlignment="1" applyProtection="1">
      <alignment horizontal="center" vertical="center" wrapText="1"/>
      <protection locked="0"/>
    </xf>
    <xf numFmtId="0" fontId="73" fillId="3" borderId="0" xfId="0" applyFont="1" applyFill="1"/>
    <xf numFmtId="0" fontId="73" fillId="0" borderId="0" xfId="0" applyFont="1"/>
    <xf numFmtId="0" fontId="75" fillId="3" borderId="0" xfId="0" applyFont="1" applyFill="1" applyAlignment="1">
      <alignment horizontal="center" vertical="center"/>
    </xf>
    <xf numFmtId="0" fontId="76" fillId="3" borderId="0" xfId="0" applyFont="1" applyFill="1" applyAlignment="1" applyProtection="1">
      <alignment horizontal="center" vertical="center"/>
      <protection locked="0"/>
    </xf>
    <xf numFmtId="0" fontId="75" fillId="3" borderId="0" xfId="0" applyFont="1" applyFill="1" applyAlignment="1">
      <alignment horizontal="left" vertical="center"/>
    </xf>
    <xf numFmtId="0" fontId="49" fillId="3" borderId="0" xfId="0" applyFont="1" applyFill="1" applyAlignment="1">
      <alignment horizontal="center" vertical="center"/>
    </xf>
    <xf numFmtId="0" fontId="76" fillId="3" borderId="0" xfId="0" applyFont="1" applyFill="1" applyAlignment="1">
      <alignment horizontal="center" vertical="center"/>
    </xf>
    <xf numFmtId="0" fontId="50" fillId="3" borderId="0" xfId="0" applyFont="1" applyFill="1" applyAlignment="1">
      <alignment horizontal="center" vertical="center"/>
    </xf>
    <xf numFmtId="0" fontId="49" fillId="3" borderId="0" xfId="0" applyFont="1" applyFill="1" applyAlignment="1">
      <alignment horizontal="left" vertical="center"/>
    </xf>
    <xf numFmtId="0" fontId="75" fillId="3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164" fontId="48" fillId="3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0" xfId="0" applyFont="1" applyFill="1"/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1" fontId="6" fillId="3" borderId="10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center" wrapText="1"/>
    </xf>
    <xf numFmtId="1" fontId="41" fillId="0" borderId="9" xfId="0" applyNumberFormat="1" applyFont="1" applyBorder="1" applyAlignment="1"/>
    <xf numFmtId="1" fontId="41" fillId="3" borderId="10" xfId="0" applyNumberFormat="1" applyFont="1" applyFill="1" applyBorder="1" applyAlignment="1">
      <alignment horizontal="center" vertical="top" wrapText="1"/>
    </xf>
    <xf numFmtId="1" fontId="41" fillId="3" borderId="3" xfId="0" applyNumberFormat="1" applyFont="1" applyFill="1" applyBorder="1" applyAlignment="1">
      <alignment horizontal="center" vertical="top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3" borderId="7" xfId="0" applyNumberFormat="1" applyFont="1" applyFill="1" applyBorder="1" applyAlignment="1">
      <alignment horizontal="center" vertical="center" wrapText="1"/>
    </xf>
    <xf numFmtId="1" fontId="41" fillId="0" borderId="3" xfId="0" applyNumberFormat="1" applyFont="1" applyBorder="1" applyAlignment="1">
      <alignment horizontal="center" vertical="center" wrapText="1"/>
    </xf>
    <xf numFmtId="1" fontId="41" fillId="0" borderId="2" xfId="0" applyNumberFormat="1" applyFont="1" applyBorder="1" applyAlignment="1">
      <alignment horizontal="center" vertical="center" wrapText="1"/>
    </xf>
    <xf numFmtId="1" fontId="41" fillId="3" borderId="0" xfId="0" applyNumberFormat="1" applyFont="1" applyFill="1" applyAlignment="1"/>
    <xf numFmtId="1" fontId="41" fillId="0" borderId="0" xfId="0" applyNumberFormat="1" applyFont="1" applyAlignment="1"/>
    <xf numFmtId="1" fontId="99" fillId="2" borderId="12" xfId="0" applyNumberFormat="1" applyFont="1" applyFill="1" applyBorder="1" applyAlignment="1">
      <alignment horizontal="center" vertical="top" wrapText="1"/>
    </xf>
    <xf numFmtId="0" fontId="100" fillId="3" borderId="0" xfId="0" applyFont="1" applyFill="1" applyAlignment="1">
      <alignment wrapText="1"/>
    </xf>
    <xf numFmtId="0" fontId="100" fillId="0" borderId="0" xfId="0" applyFont="1" applyAlignment="1">
      <alignment wrapText="1"/>
    </xf>
    <xf numFmtId="0" fontId="99" fillId="2" borderId="5" xfId="0" applyFont="1" applyFill="1" applyBorder="1" applyAlignment="1">
      <alignment horizontal="center" vertical="center" wrapText="1"/>
    </xf>
    <xf numFmtId="0" fontId="100" fillId="0" borderId="3" xfId="0" applyFont="1" applyBorder="1" applyAlignment="1" applyProtection="1">
      <alignment vertical="top" wrapText="1"/>
      <protection locked="0"/>
    </xf>
    <xf numFmtId="0" fontId="100" fillId="0" borderId="5" xfId="0" applyFont="1" applyBorder="1" applyAlignment="1" applyProtection="1">
      <alignment vertical="top" wrapText="1"/>
      <protection locked="0"/>
    </xf>
    <xf numFmtId="0" fontId="99" fillId="0" borderId="3" xfId="0" applyFont="1" applyBorder="1" applyAlignment="1">
      <alignment horizontal="right" vertical="top" wrapText="1"/>
    </xf>
    <xf numFmtId="0" fontId="99" fillId="0" borderId="12" xfId="0" applyFont="1" applyBorder="1" applyAlignment="1">
      <alignment horizontal="right" vertical="top" wrapText="1"/>
    </xf>
    <xf numFmtId="0" fontId="100" fillId="0" borderId="3" xfId="0" applyFont="1" applyBorder="1" applyAlignment="1" applyProtection="1">
      <alignment horizontal="left" vertical="center" wrapText="1"/>
      <protection locked="0"/>
    </xf>
    <xf numFmtId="0" fontId="100" fillId="0" borderId="3" xfId="0" applyFont="1" applyBorder="1" applyAlignment="1" applyProtection="1">
      <alignment wrapText="1"/>
      <protection locked="0"/>
    </xf>
    <xf numFmtId="0" fontId="99" fillId="0" borderId="9" xfId="0" applyFont="1" applyBorder="1" applyAlignment="1">
      <alignment horizontal="center" vertical="top" wrapText="1"/>
    </xf>
    <xf numFmtId="0" fontId="99" fillId="0" borderId="10" xfId="0" applyFont="1" applyBorder="1" applyAlignment="1">
      <alignment horizontal="center" vertical="top" wrapText="1"/>
    </xf>
    <xf numFmtId="0" fontId="99" fillId="0" borderId="10" xfId="0" applyFont="1" applyBorder="1" applyAlignment="1">
      <alignment vertical="top" wrapText="1"/>
    </xf>
    <xf numFmtId="0" fontId="99" fillId="0" borderId="3" xfId="0" applyFont="1" applyBorder="1" applyAlignment="1">
      <alignment vertical="top" wrapText="1"/>
    </xf>
    <xf numFmtId="0" fontId="99" fillId="0" borderId="10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99" fillId="0" borderId="3" xfId="0" applyFont="1" applyBorder="1" applyAlignment="1">
      <alignment horizontal="center" vertical="center" wrapText="1"/>
    </xf>
    <xf numFmtId="0" fontId="99" fillId="0" borderId="1" xfId="0" applyFont="1" applyBorder="1" applyAlignment="1">
      <alignment horizontal="center" vertical="center" wrapText="1"/>
    </xf>
    <xf numFmtId="0" fontId="99" fillId="0" borderId="3" xfId="0" applyFont="1" applyBorder="1" applyAlignment="1">
      <alignment horizontal="center" vertical="top" wrapText="1"/>
    </xf>
    <xf numFmtId="0" fontId="100" fillId="0" borderId="10" xfId="0" applyFont="1" applyBorder="1" applyAlignment="1">
      <alignment vertical="top" wrapText="1"/>
    </xf>
    <xf numFmtId="0" fontId="100" fillId="0" borderId="3" xfId="0" applyFont="1" applyBorder="1" applyAlignment="1">
      <alignment vertical="top" wrapText="1"/>
    </xf>
    <xf numFmtId="0" fontId="99" fillId="0" borderId="10" xfId="0" applyFont="1" applyBorder="1" applyAlignment="1">
      <alignment horizontal="center" wrapText="1"/>
    </xf>
    <xf numFmtId="0" fontId="99" fillId="0" borderId="11" xfId="0" applyFont="1" applyBorder="1" applyAlignment="1">
      <alignment horizontal="center" wrapText="1"/>
    </xf>
    <xf numFmtId="0" fontId="99" fillId="0" borderId="3" xfId="0" applyFont="1" applyBorder="1" applyAlignment="1">
      <alignment horizontal="center" wrapText="1"/>
    </xf>
    <xf numFmtId="0" fontId="99" fillId="3" borderId="0" xfId="0" applyFont="1" applyFill="1" applyAlignment="1">
      <alignment wrapText="1"/>
    </xf>
    <xf numFmtId="0" fontId="99" fillId="0" borderId="0" xfId="0" applyFont="1" applyAlignment="1">
      <alignment wrapText="1"/>
    </xf>
    <xf numFmtId="0" fontId="99" fillId="0" borderId="3" xfId="0" applyFont="1" applyBorder="1" applyAlignment="1" applyProtection="1">
      <alignment vertical="top" wrapText="1"/>
      <protection locked="0"/>
    </xf>
    <xf numFmtId="0" fontId="99" fillId="0" borderId="4" xfId="0" applyFont="1" applyBorder="1" applyAlignment="1" applyProtection="1">
      <alignment vertical="top" wrapText="1"/>
      <protection locked="0"/>
    </xf>
    <xf numFmtId="0" fontId="99" fillId="0" borderId="5" xfId="0" applyFont="1" applyBorder="1" applyAlignment="1" applyProtection="1">
      <alignment vertical="top" wrapText="1"/>
      <protection locked="0"/>
    </xf>
    <xf numFmtId="0" fontId="99" fillId="0" borderId="3" xfId="0" applyFont="1" applyBorder="1" applyAlignment="1" applyProtection="1">
      <alignment horizontal="left" vertical="center" wrapText="1"/>
      <protection locked="0"/>
    </xf>
    <xf numFmtId="0" fontId="99" fillId="0" borderId="3" xfId="0" applyFont="1" applyBorder="1" applyAlignment="1" applyProtection="1">
      <alignment wrapText="1"/>
      <protection locked="0"/>
    </xf>
    <xf numFmtId="0" fontId="6" fillId="0" borderId="12" xfId="0" applyFont="1" applyBorder="1" applyAlignment="1">
      <alignment horizontal="right" vertical="top" wrapText="1"/>
    </xf>
    <xf numFmtId="0" fontId="100" fillId="0" borderId="10" xfId="0" applyFont="1" applyBorder="1" applyAlignment="1" applyProtection="1">
      <alignment wrapText="1"/>
      <protection locked="0"/>
    </xf>
    <xf numFmtId="0" fontId="100" fillId="0" borderId="5" xfId="0" applyFont="1" applyBorder="1" applyAlignment="1" applyProtection="1">
      <alignment wrapText="1"/>
      <protection locked="0"/>
    </xf>
    <xf numFmtId="0" fontId="100" fillId="0" borderId="3" xfId="0" applyFont="1" applyBorder="1" applyAlignment="1" applyProtection="1">
      <alignment horizontal="left" wrapText="1"/>
      <protection locked="0"/>
    </xf>
    <xf numFmtId="0" fontId="100" fillId="0" borderId="3" xfId="0" applyFont="1" applyBorder="1" applyAlignment="1" applyProtection="1">
      <alignment horizontal="justify" vertical="top" wrapText="1"/>
      <protection locked="0"/>
    </xf>
    <xf numFmtId="0" fontId="99" fillId="0" borderId="3" xfId="0" applyFont="1" applyBorder="1" applyAlignment="1">
      <alignment horizontal="right" wrapText="1"/>
    </xf>
    <xf numFmtId="0" fontId="99" fillId="0" borderId="3" xfId="0" applyFont="1" applyBorder="1" applyAlignment="1">
      <alignment wrapText="1"/>
    </xf>
    <xf numFmtId="0" fontId="0" fillId="0" borderId="3" xfId="0" applyBorder="1" applyProtection="1">
      <protection locked="0"/>
    </xf>
    <xf numFmtId="0" fontId="16" fillId="0" borderId="3" xfId="0" applyFont="1" applyBorder="1" applyProtection="1">
      <protection locked="0"/>
    </xf>
    <xf numFmtId="0" fontId="0" fillId="0" borderId="2" xfId="0" applyBorder="1" applyProtection="1">
      <protection locked="0"/>
    </xf>
    <xf numFmtId="0" fontId="99" fillId="0" borderId="3" xfId="0" applyFont="1" applyBorder="1" applyAlignment="1" applyProtection="1">
      <alignment horizontal="right" vertical="top" wrapText="1"/>
      <protection locked="0"/>
    </xf>
    <xf numFmtId="0" fontId="100" fillId="0" borderId="3" xfId="0" applyFont="1" applyBorder="1" applyAlignment="1" applyProtection="1">
      <alignment horizontal="left" vertical="top" wrapText="1"/>
      <protection locked="0"/>
    </xf>
    <xf numFmtId="0" fontId="99" fillId="0" borderId="10" xfId="0" applyFont="1" applyFill="1" applyBorder="1" applyAlignment="1">
      <alignment horizontal="center" vertical="center" wrapText="1"/>
    </xf>
    <xf numFmtId="0" fontId="100" fillId="0" borderId="2" xfId="0" applyFont="1" applyBorder="1" applyAlignment="1">
      <alignment horizontal="center" vertical="center" wrapText="1"/>
    </xf>
    <xf numFmtId="0" fontId="99" fillId="0" borderId="4" xfId="0" applyFont="1" applyBorder="1" applyAlignment="1">
      <alignment horizontal="center" vertical="top" wrapText="1"/>
    </xf>
    <xf numFmtId="0" fontId="99" fillId="0" borderId="5" xfId="0" applyFont="1" applyBorder="1" applyAlignment="1">
      <alignment horizontal="center" vertical="top" wrapText="1"/>
    </xf>
    <xf numFmtId="0" fontId="99" fillId="0" borderId="1" xfId="0" applyFont="1" applyFill="1" applyBorder="1" applyAlignment="1">
      <alignment horizontal="center" vertical="center" wrapText="1"/>
    </xf>
    <xf numFmtId="0" fontId="99" fillId="0" borderId="11" xfId="0" applyFont="1" applyFill="1" applyBorder="1" applyAlignment="1">
      <alignment horizontal="center" vertical="center" wrapText="1"/>
    </xf>
    <xf numFmtId="0" fontId="99" fillId="0" borderId="2" xfId="0" applyFont="1" applyBorder="1" applyAlignment="1">
      <alignment horizontal="center" vertical="center" wrapText="1"/>
    </xf>
    <xf numFmtId="0" fontId="99" fillId="0" borderId="5" xfId="0" applyFont="1" applyBorder="1" applyAlignment="1" applyProtection="1">
      <alignment wrapText="1"/>
      <protection locked="0"/>
    </xf>
    <xf numFmtId="0" fontId="99" fillId="0" borderId="3" xfId="0" applyFont="1" applyBorder="1" applyAlignment="1" applyProtection="1">
      <alignment horizontal="left" vertical="top" wrapText="1"/>
      <protection locked="0"/>
    </xf>
    <xf numFmtId="0" fontId="99" fillId="0" borderId="5" xfId="0" applyFont="1" applyBorder="1" applyAlignment="1">
      <alignment horizontal="right" vertical="top" wrapText="1"/>
    </xf>
    <xf numFmtId="0" fontId="100" fillId="3" borderId="0" xfId="0" applyFont="1" applyFill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0" fontId="100" fillId="0" borderId="4" xfId="0" applyFont="1" applyBorder="1" applyAlignment="1">
      <alignment wrapText="1"/>
    </xf>
    <xf numFmtId="0" fontId="99" fillId="0" borderId="4" xfId="0" applyFont="1" applyBorder="1" applyAlignment="1">
      <alignment horizontal="center" vertical="center" wrapText="1"/>
    </xf>
    <xf numFmtId="0" fontId="99" fillId="0" borderId="5" xfId="0" applyFont="1" applyBorder="1" applyAlignment="1">
      <alignment horizontal="center" vertical="center" wrapText="1"/>
    </xf>
    <xf numFmtId="0" fontId="99" fillId="3" borderId="10" xfId="0" applyFont="1" applyFill="1" applyBorder="1" applyAlignment="1">
      <alignment horizontal="center" vertical="center" wrapText="1"/>
    </xf>
    <xf numFmtId="0" fontId="99" fillId="3" borderId="3" xfId="0" applyFont="1" applyFill="1" applyBorder="1" applyAlignment="1">
      <alignment horizontal="center" vertical="center" wrapText="1"/>
    </xf>
    <xf numFmtId="0" fontId="99" fillId="0" borderId="3" xfId="0" applyFont="1" applyBorder="1" applyAlignment="1" applyProtection="1">
      <alignment horizontal="right" vertical="top" wrapText="1"/>
    </xf>
    <xf numFmtId="0" fontId="99" fillId="0" borderId="10" xfId="0" applyFont="1" applyBorder="1" applyAlignment="1" applyProtection="1">
      <alignment horizontal="right" vertical="top" wrapText="1"/>
    </xf>
    <xf numFmtId="0" fontId="99" fillId="3" borderId="9" xfId="0" applyFont="1" applyFill="1" applyBorder="1" applyAlignment="1">
      <alignment horizontal="center" vertical="top" wrapText="1"/>
    </xf>
    <xf numFmtId="0" fontId="99" fillId="3" borderId="10" xfId="0" applyFont="1" applyFill="1" applyBorder="1" applyAlignment="1">
      <alignment horizontal="center" vertical="top" wrapText="1"/>
    </xf>
    <xf numFmtId="0" fontId="99" fillId="3" borderId="10" xfId="0" applyFont="1" applyFill="1" applyBorder="1" applyAlignment="1">
      <alignment vertical="top" wrapText="1"/>
    </xf>
    <xf numFmtId="0" fontId="99" fillId="3" borderId="3" xfId="0" applyFont="1" applyFill="1" applyBorder="1" applyAlignment="1">
      <alignment vertical="top" wrapText="1"/>
    </xf>
    <xf numFmtId="0" fontId="99" fillId="0" borderId="0" xfId="0" applyFont="1" applyBorder="1" applyAlignment="1">
      <alignment horizontal="center" vertical="center" wrapText="1"/>
    </xf>
    <xf numFmtId="0" fontId="99" fillId="0" borderId="8" xfId="0" applyFont="1" applyBorder="1" applyAlignment="1">
      <alignment horizontal="center" vertical="top" wrapText="1"/>
    </xf>
    <xf numFmtId="0" fontId="16" fillId="3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4" fillId="0" borderId="10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6" fillId="0" borderId="3" xfId="0" applyFont="1" applyBorder="1" applyAlignment="1" applyProtection="1">
      <alignment horizontal="center" vertical="center"/>
      <protection locked="0"/>
    </xf>
    <xf numFmtId="0" fontId="100" fillId="0" borderId="10" xfId="0" applyFont="1" applyBorder="1" applyAlignment="1" applyProtection="1">
      <alignment vertical="top" wrapText="1"/>
      <protection locked="0"/>
    </xf>
    <xf numFmtId="0" fontId="99" fillId="0" borderId="9" xfId="0" applyFont="1" applyBorder="1" applyAlignment="1">
      <alignment horizontal="center" vertical="center" wrapText="1"/>
    </xf>
    <xf numFmtId="0" fontId="99" fillId="0" borderId="10" xfId="0" applyFont="1" applyBorder="1" applyAlignment="1" applyProtection="1">
      <alignment vertical="top" wrapText="1"/>
      <protection locked="0"/>
    </xf>
    <xf numFmtId="0" fontId="99" fillId="0" borderId="5" xfId="0" applyFont="1" applyBorder="1" applyAlignment="1" applyProtection="1">
      <alignment horizontal="center" vertical="center" wrapText="1"/>
      <protection locked="0"/>
    </xf>
    <xf numFmtId="1" fontId="99" fillId="2" borderId="12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99" fillId="0" borderId="10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" fontId="102" fillId="2" borderId="12" xfId="0" applyNumberFormat="1" applyFont="1" applyFill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center" wrapText="1"/>
    </xf>
    <xf numFmtId="0" fontId="36" fillId="0" borderId="5" xfId="0" applyFont="1" applyBorder="1" applyAlignment="1" applyProtection="1">
      <alignment horizontal="center" vertical="center" wrapText="1"/>
      <protection locked="0"/>
    </xf>
    <xf numFmtId="0" fontId="16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3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49" fontId="34" fillId="0" borderId="5" xfId="0" applyNumberFormat="1" applyFont="1" applyFill="1" applyBorder="1" applyAlignment="1">
      <alignment horizontal="center" vertical="center" wrapText="1"/>
    </xf>
    <xf numFmtId="0" fontId="109" fillId="0" borderId="5" xfId="0" applyFont="1" applyFill="1" applyBorder="1" applyAlignment="1">
      <alignment horizontal="center" vertical="center"/>
    </xf>
    <xf numFmtId="1" fontId="109" fillId="0" borderId="5" xfId="0" applyNumberFormat="1" applyFont="1" applyFill="1" applyBorder="1" applyAlignment="1">
      <alignment horizontal="center" vertical="center"/>
    </xf>
    <xf numFmtId="0" fontId="109" fillId="0" borderId="5" xfId="0" quotePrefix="1" applyFont="1" applyFill="1" applyBorder="1" applyAlignment="1">
      <alignment horizontal="center" vertical="center"/>
    </xf>
    <xf numFmtId="0" fontId="75" fillId="0" borderId="5" xfId="0" quotePrefix="1" applyFont="1" applyFill="1" applyBorder="1" applyAlignment="1">
      <alignment horizontal="center" vertical="center"/>
    </xf>
    <xf numFmtId="0" fontId="75" fillId="0" borderId="5" xfId="0" applyFont="1" applyFill="1" applyBorder="1" applyAlignment="1">
      <alignment horizontal="center" vertical="center"/>
    </xf>
    <xf numFmtId="1" fontId="75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09" fillId="0" borderId="5" xfId="0" applyFont="1" applyFill="1" applyBorder="1" applyAlignment="1">
      <alignment horizontal="center" vertical="center" wrapText="1"/>
    </xf>
    <xf numFmtId="1" fontId="109" fillId="0" borderId="5" xfId="0" applyNumberFormat="1" applyFont="1" applyFill="1" applyBorder="1" applyAlignment="1">
      <alignment horizontal="center" vertical="center" wrapText="1"/>
    </xf>
    <xf numFmtId="0" fontId="86" fillId="8" borderId="5" xfId="0" applyFont="1" applyFill="1" applyBorder="1" applyAlignment="1">
      <alignment horizontal="center" vertical="center"/>
    </xf>
    <xf numFmtId="0" fontId="108" fillId="8" borderId="5" xfId="0" applyFont="1" applyFill="1" applyBorder="1" applyAlignment="1">
      <alignment horizontal="center" vertical="center"/>
    </xf>
    <xf numFmtId="0" fontId="107" fillId="9" borderId="24" xfId="0" applyFont="1" applyFill="1" applyBorder="1" applyAlignment="1">
      <alignment horizontal="center" vertical="center"/>
    </xf>
    <xf numFmtId="0" fontId="105" fillId="9" borderId="14" xfId="0" applyFont="1" applyFill="1" applyBorder="1" applyAlignment="1">
      <alignment horizontal="center" vertical="center"/>
    </xf>
    <xf numFmtId="0" fontId="105" fillId="9" borderId="14" xfId="0" applyNumberFormat="1" applyFont="1" applyFill="1" applyBorder="1" applyAlignment="1">
      <alignment horizontal="center" vertical="center"/>
    </xf>
    <xf numFmtId="164" fontId="105" fillId="9" borderId="14" xfId="0" applyNumberFormat="1" applyFont="1" applyFill="1" applyBorder="1" applyAlignment="1">
      <alignment horizontal="center" vertical="center"/>
    </xf>
    <xf numFmtId="0" fontId="105" fillId="9" borderId="25" xfId="0" applyNumberFormat="1" applyFont="1" applyFill="1" applyBorder="1" applyAlignment="1">
      <alignment horizontal="left" vertical="center"/>
    </xf>
    <xf numFmtId="0" fontId="84" fillId="0" borderId="26" xfId="0" applyFont="1" applyBorder="1" applyAlignment="1">
      <alignment horizontal="center" vertical="center"/>
    </xf>
    <xf numFmtId="0" fontId="105" fillId="0" borderId="15" xfId="0" applyFont="1" applyBorder="1" applyAlignment="1">
      <alignment horizontal="center" vertical="center"/>
    </xf>
    <xf numFmtId="0" fontId="107" fillId="9" borderId="27" xfId="0" applyFont="1" applyFill="1" applyBorder="1" applyAlignment="1">
      <alignment horizontal="center" vertical="center"/>
    </xf>
    <xf numFmtId="0" fontId="105" fillId="9" borderId="15" xfId="0" applyFont="1" applyFill="1" applyBorder="1" applyAlignment="1">
      <alignment horizontal="center" vertical="center"/>
    </xf>
    <xf numFmtId="0" fontId="105" fillId="0" borderId="15" xfId="0" applyFont="1" applyFill="1" applyBorder="1" applyAlignment="1">
      <alignment horizontal="center" vertical="center"/>
    </xf>
    <xf numFmtId="0" fontId="107" fillId="9" borderId="20" xfId="0" applyFont="1" applyFill="1" applyBorder="1" applyAlignment="1">
      <alignment horizontal="center" vertical="center"/>
    </xf>
    <xf numFmtId="0" fontId="107" fillId="0" borderId="27" xfId="0" applyFont="1" applyFill="1" applyBorder="1" applyAlignment="1">
      <alignment horizontal="center" vertical="center"/>
    </xf>
    <xf numFmtId="0" fontId="84" fillId="9" borderId="26" xfId="0" applyFont="1" applyFill="1" applyBorder="1" applyAlignment="1">
      <alignment horizontal="center" vertical="center"/>
    </xf>
    <xf numFmtId="0" fontId="107" fillId="0" borderId="27" xfId="0" applyFont="1" applyBorder="1" applyAlignment="1">
      <alignment horizontal="center" vertical="center"/>
    </xf>
    <xf numFmtId="0" fontId="107" fillId="0" borderId="20" xfId="0" applyFont="1" applyFill="1" applyBorder="1" applyAlignment="1">
      <alignment horizontal="center" vertical="center"/>
    </xf>
    <xf numFmtId="0" fontId="107" fillId="3" borderId="27" xfId="0" applyFont="1" applyFill="1" applyBorder="1" applyAlignment="1">
      <alignment horizontal="center" vertical="center"/>
    </xf>
    <xf numFmtId="0" fontId="107" fillId="0" borderId="20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85" fillId="9" borderId="15" xfId="0" applyFont="1" applyFill="1" applyBorder="1" applyAlignment="1">
      <alignment horizontal="center" vertical="center"/>
    </xf>
    <xf numFmtId="0" fontId="113" fillId="0" borderId="20" xfId="0" applyFont="1" applyBorder="1" applyAlignment="1">
      <alignment horizontal="center" vertical="center"/>
    </xf>
    <xf numFmtId="0" fontId="113" fillId="9" borderId="20" xfId="0" applyFont="1" applyFill="1" applyBorder="1" applyAlignment="1">
      <alignment horizontal="center" vertical="center"/>
    </xf>
    <xf numFmtId="0" fontId="84" fillId="9" borderId="20" xfId="0" applyFont="1" applyFill="1" applyBorder="1" applyAlignment="1">
      <alignment horizontal="center" vertical="center" wrapText="1"/>
    </xf>
    <xf numFmtId="0" fontId="107" fillId="0" borderId="20" xfId="0" applyFont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/>
    </xf>
    <xf numFmtId="0" fontId="106" fillId="0" borderId="28" xfId="0" applyFont="1" applyFill="1" applyBorder="1" applyAlignment="1">
      <alignment horizontal="center" vertical="center"/>
    </xf>
    <xf numFmtId="0" fontId="84" fillId="8" borderId="5" xfId="0" applyFont="1" applyFill="1" applyBorder="1" applyAlignment="1">
      <alignment horizontal="center" vertical="center"/>
    </xf>
    <xf numFmtId="0" fontId="84" fillId="8" borderId="8" xfId="0" applyFont="1" applyFill="1" applyBorder="1" applyAlignment="1">
      <alignment horizontal="center" vertical="center"/>
    </xf>
    <xf numFmtId="0" fontId="104" fillId="8" borderId="5" xfId="0" applyFont="1" applyFill="1" applyBorder="1" applyAlignment="1">
      <alignment horizontal="center" vertical="center"/>
    </xf>
    <xf numFmtId="0" fontId="55" fillId="9" borderId="26" xfId="0" applyFont="1" applyFill="1" applyBorder="1" applyAlignment="1">
      <alignment horizontal="center" vertical="center"/>
    </xf>
    <xf numFmtId="0" fontId="62" fillId="9" borderId="29" xfId="0" applyFont="1" applyFill="1" applyBorder="1" applyAlignment="1">
      <alignment horizontal="center" vertical="center"/>
    </xf>
    <xf numFmtId="0" fontId="103" fillId="9" borderId="14" xfId="0" applyFont="1" applyFill="1" applyBorder="1" applyAlignment="1">
      <alignment horizontal="center" vertical="center"/>
    </xf>
    <xf numFmtId="0" fontId="103" fillId="9" borderId="15" xfId="0" applyFont="1" applyFill="1" applyBorder="1" applyAlignment="1">
      <alignment horizontal="center" vertical="center"/>
    </xf>
    <xf numFmtId="164" fontId="103" fillId="9" borderId="14" xfId="0" applyNumberFormat="1" applyFont="1" applyFill="1" applyBorder="1" applyAlignment="1">
      <alignment horizontal="center" vertical="center" wrapText="1"/>
    </xf>
    <xf numFmtId="0" fontId="103" fillId="9" borderId="25" xfId="0" applyNumberFormat="1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103" fillId="0" borderId="15" xfId="0" applyFont="1" applyBorder="1" applyAlignment="1">
      <alignment horizontal="center" vertical="center"/>
    </xf>
    <xf numFmtId="0" fontId="103" fillId="0" borderId="15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164" fontId="103" fillId="0" borderId="15" xfId="0" applyNumberFormat="1" applyFont="1" applyFill="1" applyBorder="1" applyAlignment="1">
      <alignment horizontal="center" vertical="center" wrapText="1"/>
    </xf>
    <xf numFmtId="0" fontId="103" fillId="0" borderId="21" xfId="0" applyNumberFormat="1" applyFont="1" applyBorder="1" applyAlignment="1">
      <alignment horizontal="left" vertical="center" wrapText="1"/>
    </xf>
    <xf numFmtId="0" fontId="55" fillId="9" borderId="20" xfId="0" applyFont="1" applyFill="1" applyBorder="1" applyAlignment="1">
      <alignment horizontal="center" vertical="center"/>
    </xf>
    <xf numFmtId="0" fontId="62" fillId="9" borderId="30" xfId="0" applyFont="1" applyFill="1" applyBorder="1" applyAlignment="1">
      <alignment horizontal="center" vertical="center"/>
    </xf>
    <xf numFmtId="164" fontId="103" fillId="9" borderId="15" xfId="0" applyNumberFormat="1" applyFont="1" applyFill="1" applyBorder="1" applyAlignment="1">
      <alignment horizontal="center" vertical="center" wrapText="1"/>
    </xf>
    <xf numFmtId="0" fontId="103" fillId="9" borderId="21" xfId="0" applyNumberFormat="1" applyFont="1" applyFill="1" applyBorder="1" applyAlignment="1">
      <alignment horizontal="left" vertical="center" wrapText="1"/>
    </xf>
    <xf numFmtId="0" fontId="103" fillId="0" borderId="21" xfId="0" applyNumberFormat="1" applyFont="1" applyFill="1" applyBorder="1" applyAlignment="1">
      <alignment horizontal="left" vertical="center" wrapText="1"/>
    </xf>
    <xf numFmtId="0" fontId="55" fillId="9" borderId="20" xfId="0" applyNumberFormat="1" applyFont="1" applyFill="1" applyBorder="1" applyAlignment="1">
      <alignment horizontal="center" vertical="center"/>
    </xf>
    <xf numFmtId="165" fontId="103" fillId="0" borderId="15" xfId="0" applyNumberFormat="1" applyFont="1" applyFill="1" applyBorder="1" applyAlignment="1">
      <alignment horizontal="center" vertical="center" wrapText="1"/>
    </xf>
    <xf numFmtId="0" fontId="62" fillId="9" borderId="16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62" fillId="9" borderId="18" xfId="0" applyFont="1" applyFill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49" fontId="55" fillId="9" borderId="20" xfId="0" applyNumberFormat="1" applyFont="1" applyFill="1" applyBorder="1" applyAlignment="1">
      <alignment horizontal="center" vertical="center"/>
    </xf>
    <xf numFmtId="0" fontId="62" fillId="9" borderId="15" xfId="0" applyFont="1" applyFill="1" applyBorder="1" applyAlignment="1">
      <alignment horizontal="center" vertical="center"/>
    </xf>
    <xf numFmtId="164" fontId="85" fillId="9" borderId="15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0" fontId="114" fillId="0" borderId="15" xfId="0" applyFont="1" applyBorder="1" applyAlignment="1">
      <alignment horizontal="center" vertical="center"/>
    </xf>
    <xf numFmtId="164" fontId="85" fillId="0" borderId="15" xfId="0" applyNumberFormat="1" applyFont="1" applyFill="1" applyBorder="1" applyAlignment="1">
      <alignment horizontal="center" vertical="center" wrapText="1"/>
    </xf>
    <xf numFmtId="0" fontId="114" fillId="9" borderId="15" xfId="0" applyFont="1" applyFill="1" applyBorder="1" applyAlignment="1">
      <alignment horizontal="center" vertical="center"/>
    </xf>
    <xf numFmtId="164" fontId="85" fillId="0" borderId="15" xfId="0" applyNumberFormat="1" applyFont="1" applyFill="1" applyBorder="1" applyAlignment="1">
      <alignment horizontal="center" vertical="top" wrapText="1"/>
    </xf>
    <xf numFmtId="0" fontId="103" fillId="0" borderId="21" xfId="0" applyNumberFormat="1" applyFont="1" applyFill="1" applyBorder="1" applyAlignment="1">
      <alignment horizontal="left" vertical="top" wrapText="1"/>
    </xf>
    <xf numFmtId="0" fontId="62" fillId="9" borderId="15" xfId="0" applyFont="1" applyFill="1" applyBorder="1" applyAlignment="1">
      <alignment horizontal="center" vertical="center" wrapText="1"/>
    </xf>
    <xf numFmtId="0" fontId="105" fillId="10" borderId="14" xfId="0" applyNumberFormat="1" applyFont="1" applyFill="1" applyBorder="1" applyAlignment="1">
      <alignment horizontal="center" vertical="center"/>
    </xf>
    <xf numFmtId="164" fontId="105" fillId="10" borderId="14" xfId="0" applyNumberFormat="1" applyFont="1" applyFill="1" applyBorder="1" applyAlignment="1">
      <alignment horizontal="center" vertical="center"/>
    </xf>
    <xf numFmtId="0" fontId="105" fillId="10" borderId="25" xfId="0" applyNumberFormat="1" applyFont="1" applyFill="1" applyBorder="1" applyAlignment="1">
      <alignment horizontal="left" vertical="center"/>
    </xf>
    <xf numFmtId="0" fontId="103" fillId="0" borderId="15" xfId="0" applyNumberFormat="1" applyFont="1" applyFill="1" applyBorder="1" applyAlignment="1">
      <alignment horizontal="left" vertical="center" wrapText="1"/>
    </xf>
    <xf numFmtId="0" fontId="87" fillId="0" borderId="15" xfId="0" applyFont="1" applyBorder="1" applyAlignment="1">
      <alignment horizontal="center" vertical="center"/>
    </xf>
    <xf numFmtId="0" fontId="87" fillId="0" borderId="15" xfId="0" quotePrefix="1" applyFont="1" applyBorder="1" applyAlignment="1">
      <alignment horizontal="center" vertical="center"/>
    </xf>
    <xf numFmtId="0" fontId="115" fillId="0" borderId="15" xfId="0" applyFont="1" applyBorder="1" applyAlignment="1">
      <alignment horizontal="center" vertical="center"/>
    </xf>
    <xf numFmtId="0" fontId="116" fillId="0" borderId="15" xfId="0" applyFont="1" applyBorder="1" applyAlignment="1">
      <alignment horizontal="center" vertical="center"/>
    </xf>
    <xf numFmtId="0" fontId="84" fillId="9" borderId="32" xfId="0" applyFont="1" applyFill="1" applyBorder="1" applyAlignment="1">
      <alignment horizontal="center" vertical="center" wrapText="1"/>
    </xf>
    <xf numFmtId="0" fontId="85" fillId="9" borderId="31" xfId="0" applyFont="1" applyFill="1" applyBorder="1" applyAlignment="1">
      <alignment horizontal="center" vertical="center"/>
    </xf>
    <xf numFmtId="0" fontId="105" fillId="9" borderId="18" xfId="0" applyNumberFormat="1" applyFont="1" applyFill="1" applyBorder="1" applyAlignment="1">
      <alignment horizontal="center" vertical="center"/>
    </xf>
    <xf numFmtId="0" fontId="112" fillId="9" borderId="15" xfId="0" applyFont="1" applyFill="1" applyBorder="1" applyAlignment="1">
      <alignment horizontal="center" vertical="center" wrapText="1"/>
    </xf>
    <xf numFmtId="0" fontId="94" fillId="9" borderId="14" xfId="0" applyFont="1" applyFill="1" applyBorder="1" applyAlignment="1" applyProtection="1">
      <alignment horizontal="center" vertical="center"/>
      <protection locked="0"/>
    </xf>
    <xf numFmtId="0" fontId="94" fillId="0" borderId="15" xfId="0" applyFont="1" applyFill="1" applyBorder="1" applyAlignment="1" applyProtection="1">
      <alignment horizontal="center" vertical="center"/>
      <protection locked="0"/>
    </xf>
    <xf numFmtId="0" fontId="94" fillId="9" borderId="15" xfId="0" applyFont="1" applyFill="1" applyBorder="1" applyAlignment="1" applyProtection="1">
      <alignment horizontal="center" vertical="center"/>
      <protection locked="0"/>
    </xf>
    <xf numFmtId="0" fontId="94" fillId="9" borderId="15" xfId="0" applyNumberFormat="1" applyFont="1" applyFill="1" applyBorder="1" applyAlignment="1" applyProtection="1">
      <alignment horizontal="center" vertical="center"/>
      <protection locked="0"/>
    </xf>
    <xf numFmtId="49" fontId="94" fillId="0" borderId="15" xfId="0" applyNumberFormat="1" applyFont="1" applyFill="1" applyBorder="1" applyAlignment="1" applyProtection="1">
      <alignment horizontal="center" vertical="center"/>
      <protection locked="0"/>
    </xf>
    <xf numFmtId="0" fontId="94" fillId="0" borderId="15" xfId="0" applyFont="1" applyBorder="1" applyAlignment="1" applyProtection="1">
      <alignment horizontal="center" vertical="center"/>
      <protection locked="0"/>
    </xf>
    <xf numFmtId="0" fontId="94" fillId="9" borderId="31" xfId="0" applyFont="1" applyFill="1" applyBorder="1" applyAlignment="1" applyProtection="1">
      <alignment horizontal="center" vertical="center"/>
      <protection locked="0"/>
    </xf>
    <xf numFmtId="0" fontId="94" fillId="2" borderId="28" xfId="0" applyFont="1" applyFill="1" applyBorder="1" applyAlignment="1" applyProtection="1">
      <alignment horizontal="center" vertical="center"/>
      <protection locked="0"/>
    </xf>
    <xf numFmtId="0" fontId="0" fillId="0" borderId="33" xfId="0" applyBorder="1"/>
    <xf numFmtId="0" fontId="6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wrapText="1"/>
    </xf>
    <xf numFmtId="0" fontId="6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100" fillId="0" borderId="7" xfId="0" applyFont="1" applyBorder="1" applyAlignment="1">
      <alignment wrapText="1"/>
    </xf>
    <xf numFmtId="0" fontId="20" fillId="3" borderId="0" xfId="1" applyFill="1" applyAlignment="1" applyProtection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6" fillId="0" borderId="12" xfId="0" applyFont="1" applyBorder="1" applyAlignment="1">
      <alignment vertical="center" wrapText="1"/>
    </xf>
    <xf numFmtId="0" fontId="16" fillId="0" borderId="7" xfId="0" applyFont="1" applyBorder="1" applyAlignment="1"/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6" fillId="0" borderId="0" xfId="0" applyFont="1" applyBorder="1" applyAlignment="1">
      <alignment vertical="center" wrapText="1"/>
    </xf>
    <xf numFmtId="0" fontId="118" fillId="3" borderId="0" xfId="1" applyFont="1" applyFill="1" applyAlignment="1" applyProtection="1">
      <alignment horizontal="center" vertical="center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8" fillId="0" borderId="6" xfId="0" applyFont="1" applyBorder="1" applyAlignment="1">
      <alignment vertical="top" wrapText="1"/>
    </xf>
    <xf numFmtId="0" fontId="119" fillId="3" borderId="0" xfId="1" applyFont="1" applyFill="1" applyAlignment="1" applyProtection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18" fillId="3" borderId="7" xfId="1" applyFont="1" applyFill="1" applyBorder="1" applyAlignment="1" applyProtection="1">
      <alignment horizontal="center" vertical="center"/>
    </xf>
    <xf numFmtId="0" fontId="17" fillId="0" borderId="7" xfId="0" applyFont="1" applyBorder="1" applyAlignment="1">
      <alignment vertical="center" wrapText="1"/>
    </xf>
    <xf numFmtId="0" fontId="101" fillId="0" borderId="7" xfId="0" applyFont="1" applyBorder="1" applyAlignment="1">
      <alignment vertical="center" wrapText="1"/>
    </xf>
    <xf numFmtId="0" fontId="118" fillId="0" borderId="0" xfId="1" applyFont="1" applyAlignment="1" applyProtection="1">
      <alignment horizontal="center" vertical="center"/>
    </xf>
    <xf numFmtId="0" fontId="118" fillId="0" borderId="7" xfId="1" applyFont="1" applyBorder="1" applyAlignment="1" applyProtection="1">
      <alignment horizontal="center" vertical="center"/>
    </xf>
    <xf numFmtId="0" fontId="6" fillId="0" borderId="6" xfId="0" applyFont="1" applyBorder="1" applyAlignment="1">
      <alignment vertical="center" wrapText="1"/>
    </xf>
    <xf numFmtId="0" fontId="0" fillId="0" borderId="5" xfId="0" applyFill="1" applyBorder="1"/>
    <xf numFmtId="0" fontId="95" fillId="0" borderId="5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center" vertical="center" wrapText="1"/>
    </xf>
    <xf numFmtId="0" fontId="110" fillId="0" borderId="5" xfId="0" applyFont="1" applyFill="1" applyBorder="1"/>
    <xf numFmtId="0" fontId="107" fillId="0" borderId="5" xfId="0" applyFont="1" applyFill="1" applyBorder="1" applyAlignment="1">
      <alignment horizontal="center" vertical="center"/>
    </xf>
    <xf numFmtId="0" fontId="77" fillId="0" borderId="5" xfId="0" applyFont="1" applyFill="1" applyBorder="1" applyAlignment="1">
      <alignment horizontal="center" vertical="center"/>
    </xf>
    <xf numFmtId="0" fontId="111" fillId="0" borderId="5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12" fillId="0" borderId="5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3" fontId="109" fillId="0" borderId="5" xfId="0" applyNumberFormat="1" applyFont="1" applyFill="1" applyBorder="1" applyAlignment="1">
      <alignment horizontal="center"/>
    </xf>
    <xf numFmtId="0" fontId="109" fillId="0" borderId="23" xfId="0" applyFont="1" applyFill="1" applyBorder="1" applyAlignment="1">
      <alignment horizontal="center" vertical="center"/>
    </xf>
    <xf numFmtId="1" fontId="109" fillId="0" borderId="23" xfId="0" applyNumberFormat="1" applyFont="1" applyFill="1" applyBorder="1" applyAlignment="1">
      <alignment horizontal="center" vertical="center"/>
    </xf>
    <xf numFmtId="3" fontId="109" fillId="0" borderId="23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/>
    </xf>
    <xf numFmtId="0" fontId="110" fillId="0" borderId="5" xfId="0" applyFont="1" applyFill="1" applyBorder="1" applyAlignment="1">
      <alignment horizontal="center" vertical="center"/>
    </xf>
    <xf numFmtId="1" fontId="109" fillId="0" borderId="5" xfId="0" applyNumberFormat="1" applyFont="1" applyFill="1" applyBorder="1" applyAlignment="1">
      <alignment horizontal="center"/>
    </xf>
    <xf numFmtId="0" fontId="63" fillId="0" borderId="5" xfId="0" applyFont="1" applyFill="1" applyBorder="1"/>
    <xf numFmtId="0" fontId="74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0" fillId="0" borderId="7" xfId="0" applyBorder="1" applyAlignment="1">
      <alignment wrapText="1"/>
    </xf>
    <xf numFmtId="0" fontId="100" fillId="0" borderId="7" xfId="0" applyFont="1" applyBorder="1" applyAlignment="1">
      <alignment wrapText="1"/>
    </xf>
    <xf numFmtId="0" fontId="6" fillId="0" borderId="5" xfId="0" applyFont="1" applyBorder="1" applyAlignment="1">
      <alignment horizontal="center" vertical="top" wrapText="1"/>
    </xf>
    <xf numFmtId="0" fontId="99" fillId="0" borderId="7" xfId="0" applyFont="1" applyBorder="1" applyAlignment="1">
      <alignment vertical="center" wrapText="1"/>
    </xf>
    <xf numFmtId="1" fontId="89" fillId="0" borderId="3" xfId="0" applyNumberFormat="1" applyFont="1" applyFill="1" applyBorder="1" applyAlignment="1">
      <alignment horizontal="center" vertical="center" wrapText="1"/>
    </xf>
    <xf numFmtId="1" fontId="89" fillId="0" borderId="7" xfId="0" applyNumberFormat="1" applyFont="1" applyFill="1" applyBorder="1" applyAlignment="1">
      <alignment horizontal="center" vertical="center" wrapText="1"/>
    </xf>
    <xf numFmtId="1" fontId="89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0" fontId="0" fillId="0" borderId="7" xfId="0" applyBorder="1" applyAlignment="1"/>
    <xf numFmtId="0" fontId="31" fillId="0" borderId="7" xfId="0" applyFont="1" applyBorder="1" applyAlignment="1">
      <alignment vertical="center" wrapText="1"/>
    </xf>
    <xf numFmtId="0" fontId="120" fillId="3" borderId="0" xfId="0" applyFont="1" applyFill="1" applyAlignment="1">
      <alignment horizontal="center" vertical="center"/>
    </xf>
    <xf numFmtId="1" fontId="36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4" fillId="3" borderId="9" xfId="0" applyFont="1" applyFill="1" applyBorder="1" applyAlignment="1" applyProtection="1">
      <alignment vertical="center" wrapText="1"/>
      <protection locked="0"/>
    </xf>
    <xf numFmtId="0" fontId="64" fillId="3" borderId="10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14" fontId="2" fillId="3" borderId="0" xfId="0" applyNumberFormat="1" applyFont="1" applyFill="1" applyAlignment="1">
      <alignment horizontal="right"/>
    </xf>
    <xf numFmtId="14" fontId="0" fillId="3" borderId="0" xfId="0" applyNumberFormat="1" applyFill="1"/>
    <xf numFmtId="0" fontId="16" fillId="3" borderId="0" xfId="0" applyFont="1" applyFill="1" applyBorder="1" applyAlignment="1">
      <alignment vertical="center" wrapText="1"/>
    </xf>
    <xf numFmtId="1" fontId="99" fillId="2" borderId="7" xfId="0" applyNumberFormat="1" applyFont="1" applyFill="1" applyBorder="1" applyAlignment="1">
      <alignment horizontal="center" vertical="top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 wrapText="1"/>
      <protection locked="0"/>
    </xf>
    <xf numFmtId="0" fontId="118" fillId="3" borderId="34" xfId="1" applyFont="1" applyFill="1" applyBorder="1" applyAlignment="1" applyProtection="1">
      <alignment horizontal="center" vertical="center"/>
    </xf>
    <xf numFmtId="0" fontId="17" fillId="0" borderId="8" xfId="0" applyFont="1" applyBorder="1" applyAlignment="1">
      <alignment wrapText="1"/>
    </xf>
    <xf numFmtId="0" fontId="47" fillId="2" borderId="8" xfId="0" applyFont="1" applyFill="1" applyBorder="1" applyAlignment="1">
      <alignment horizontal="center" vertical="top" wrapText="1"/>
    </xf>
    <xf numFmtId="0" fontId="46" fillId="2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14" fontId="6" fillId="0" borderId="5" xfId="0" applyNumberFormat="1" applyFont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1" fontId="36" fillId="0" borderId="12" xfId="0" applyNumberFormat="1" applyFont="1" applyFill="1" applyBorder="1" applyAlignment="1">
      <alignment horizontal="center" vertical="center" wrapText="1"/>
    </xf>
    <xf numFmtId="1" fontId="36" fillId="0" borderId="5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36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locked="0"/>
    </xf>
    <xf numFmtId="14" fontId="6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41" fillId="3" borderId="0" xfId="0" applyFont="1" applyFill="1" applyAlignment="1">
      <alignment horizontal="center" vertical="center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4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31" fillId="0" borderId="34" xfId="0" applyFont="1" applyBorder="1" applyAlignment="1">
      <alignment vertical="center" wrapText="1"/>
    </xf>
    <xf numFmtId="0" fontId="0" fillId="3" borderId="34" xfId="0" applyFill="1" applyBorder="1"/>
    <xf numFmtId="0" fontId="0" fillId="0" borderId="34" xfId="0" applyBorder="1"/>
    <xf numFmtId="1" fontId="99" fillId="2" borderId="5" xfId="0" applyNumberFormat="1" applyFont="1" applyFill="1" applyBorder="1" applyAlignment="1">
      <alignment horizontal="center" vertical="top" wrapText="1"/>
    </xf>
    <xf numFmtId="14" fontId="41" fillId="3" borderId="5" xfId="0" applyNumberFormat="1" applyFont="1" applyFill="1" applyBorder="1" applyAlignment="1">
      <alignment horizontal="center" vertical="center" wrapText="1"/>
    </xf>
    <xf numFmtId="14" fontId="41" fillId="3" borderId="5" xfId="0" applyNumberFormat="1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>
      <alignment horizontal="center" vertical="top" wrapText="1"/>
    </xf>
    <xf numFmtId="0" fontId="100" fillId="0" borderId="0" xfId="0" applyFont="1" applyBorder="1" applyAlignment="1">
      <alignment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vertical="top" wrapText="1"/>
    </xf>
    <xf numFmtId="1" fontId="99" fillId="3" borderId="0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22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1" fontId="99" fillId="0" borderId="0" xfId="0" applyNumberFormat="1" applyFont="1" applyFill="1" applyBorder="1" applyAlignment="1">
      <alignment horizontal="center" vertical="top" wrapText="1"/>
    </xf>
    <xf numFmtId="0" fontId="47" fillId="0" borderId="3" xfId="0" applyFont="1" applyFill="1" applyBorder="1" applyAlignment="1">
      <alignment horizontal="center" vertical="top" wrapText="1"/>
    </xf>
    <xf numFmtId="0" fontId="99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49" fontId="34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4" fillId="0" borderId="5" xfId="0" applyFont="1" applyBorder="1" applyAlignment="1" applyProtection="1">
      <alignment horizontal="center" vertical="center"/>
      <protection locked="0"/>
    </xf>
    <xf numFmtId="0" fontId="36" fillId="0" borderId="7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4" fontId="6" fillId="0" borderId="5" xfId="0" applyNumberFormat="1" applyFont="1" applyBorder="1" applyAlignment="1" applyProtection="1">
      <alignment horizontal="center" vertical="top" wrapText="1"/>
      <protection locked="0"/>
    </xf>
    <xf numFmtId="0" fontId="36" fillId="0" borderId="5" xfId="0" applyFont="1" applyBorder="1" applyProtection="1"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42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4" fontId="34" fillId="0" borderId="2" xfId="0" applyNumberFormat="1" applyFont="1" applyBorder="1" applyAlignment="1" applyProtection="1">
      <alignment horizontal="center" vertical="center" wrapText="1"/>
      <protection locked="0"/>
    </xf>
    <xf numFmtId="14" fontId="5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>
      <alignment horizontal="center" wrapText="1"/>
    </xf>
    <xf numFmtId="0" fontId="31" fillId="0" borderId="7" xfId="0" applyFont="1" applyBorder="1" applyAlignment="1">
      <alignment vertical="center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26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6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89" fillId="6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41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36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justify" vertical="top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1" fontId="41" fillId="0" borderId="4" xfId="0" applyNumberFormat="1" applyFont="1" applyBorder="1" applyAlignment="1">
      <alignment horizontal="center" vertical="center" wrapText="1"/>
    </xf>
    <xf numFmtId="0" fontId="47" fillId="2" borderId="19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justify" vertical="top" wrapText="1"/>
    </xf>
    <xf numFmtId="49" fontId="3" fillId="0" borderId="5" xfId="0" applyNumberFormat="1" applyFont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49" fontId="34" fillId="2" borderId="8" xfId="0" applyNumberFormat="1" applyFont="1" applyFill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36" fillId="0" borderId="5" xfId="0" applyNumberFormat="1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top" wrapText="1"/>
    </xf>
    <xf numFmtId="49" fontId="8" fillId="3" borderId="12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" fontId="36" fillId="0" borderId="5" xfId="0" applyNumberFormat="1" applyFont="1" applyFill="1" applyBorder="1" applyAlignment="1">
      <alignment horizontal="center" vertical="center" wrapText="1"/>
    </xf>
    <xf numFmtId="1" fontId="89" fillId="6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1" fontId="99" fillId="3" borderId="5" xfId="0" applyNumberFormat="1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left" vertical="top" wrapText="1"/>
    </xf>
    <xf numFmtId="0" fontId="99" fillId="3" borderId="5" xfId="0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2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99" fillId="0" borderId="5" xfId="0" applyFont="1" applyBorder="1" applyAlignment="1" applyProtection="1">
      <alignment horizontal="left" vertical="top" wrapText="1"/>
      <protection locked="0"/>
    </xf>
    <xf numFmtId="0" fontId="100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49" fontId="4" fillId="3" borderId="4" xfId="0" applyNumberFormat="1" applyFont="1" applyFill="1" applyBorder="1" applyAlignment="1">
      <alignment horizontal="center" vertical="center" wrapText="1"/>
    </xf>
    <xf numFmtId="1" fontId="36" fillId="0" borderId="4" xfId="0" applyNumberFormat="1" applyFont="1" applyFill="1" applyBorder="1" applyAlignment="1">
      <alignment vertical="center" wrapText="1"/>
    </xf>
    <xf numFmtId="1" fontId="36" fillId="0" borderId="2" xfId="0" applyNumberFormat="1" applyFont="1" applyFill="1" applyBorder="1" applyAlignment="1">
      <alignment vertical="center" wrapText="1"/>
    </xf>
    <xf numFmtId="49" fontId="4" fillId="3" borderId="34" xfId="0" applyNumberFormat="1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49" fontId="34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1" fontId="99" fillId="2" borderId="0" xfId="0" applyNumberFormat="1" applyFont="1" applyFill="1" applyBorder="1" applyAlignment="1">
      <alignment horizontal="center" vertical="top" wrapText="1"/>
    </xf>
    <xf numFmtId="14" fontId="6" fillId="0" borderId="5" xfId="0" applyNumberFormat="1" applyFont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>
      <alignment horizontal="left" vertical="top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49" fontId="34" fillId="3" borderId="12" xfId="0" applyNumberFormat="1" applyFont="1" applyFill="1" applyBorder="1" applyAlignment="1">
      <alignment horizontal="center" vertical="center" wrapText="1"/>
    </xf>
    <xf numFmtId="0" fontId="47" fillId="3" borderId="6" xfId="0" applyFont="1" applyFill="1" applyBorder="1" applyAlignment="1">
      <alignment horizontal="center" vertical="center" wrapText="1"/>
    </xf>
    <xf numFmtId="0" fontId="34" fillId="3" borderId="7" xfId="0" applyFont="1" applyFill="1" applyBorder="1" applyAlignment="1">
      <alignment horizontal="center" vertical="center" wrapText="1"/>
    </xf>
    <xf numFmtId="0" fontId="34" fillId="3" borderId="8" xfId="0" applyFont="1" applyFill="1" applyBorder="1" applyAlignment="1">
      <alignment horizontal="center" vertical="center" wrapText="1"/>
    </xf>
    <xf numFmtId="0" fontId="100" fillId="0" borderId="5" xfId="0" applyFont="1" applyBorder="1" applyAlignment="1">
      <alignment wrapText="1"/>
    </xf>
    <xf numFmtId="0" fontId="17" fillId="0" borderId="8" xfId="0" applyFont="1" applyBorder="1" applyAlignment="1">
      <alignment horizontal="center" vertical="top" wrapText="1"/>
    </xf>
    <xf numFmtId="1" fontId="99" fillId="2" borderId="8" xfId="0" applyNumberFormat="1" applyFont="1" applyFill="1" applyBorder="1" applyAlignment="1">
      <alignment horizontal="center" vertical="top" wrapText="1"/>
    </xf>
    <xf numFmtId="0" fontId="99" fillId="0" borderId="23" xfId="0" applyFont="1" applyBorder="1" applyAlignment="1">
      <alignment horizontal="center" vertical="center" wrapText="1"/>
    </xf>
    <xf numFmtId="0" fontId="99" fillId="0" borderId="35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02" fillId="0" borderId="3" xfId="0" applyFont="1" applyBorder="1" applyAlignment="1" applyProtection="1">
      <alignment horizontal="center" vertical="center" wrapText="1"/>
      <protection locked="0"/>
    </xf>
    <xf numFmtId="1" fontId="93" fillId="0" borderId="3" xfId="0" applyNumberFormat="1" applyFont="1" applyBorder="1" applyAlignment="1">
      <alignment horizontal="center" vertical="top" wrapText="1"/>
    </xf>
    <xf numFmtId="0" fontId="93" fillId="0" borderId="3" xfId="0" applyFont="1" applyBorder="1" applyAlignment="1">
      <alignment horizontal="center" vertical="top" wrapText="1"/>
    </xf>
    <xf numFmtId="0" fontId="72" fillId="4" borderId="0" xfId="1" applyFont="1" applyFill="1" applyAlignment="1" applyProtection="1">
      <alignment horizontal="center" vertical="center"/>
    </xf>
    <xf numFmtId="0" fontId="72" fillId="5" borderId="0" xfId="1" applyFont="1" applyFill="1" applyAlignment="1" applyProtection="1">
      <alignment horizontal="center" vertical="center"/>
    </xf>
    <xf numFmtId="0" fontId="121" fillId="5" borderId="0" xfId="1" applyFont="1" applyFill="1" applyAlignment="1" applyProtection="1">
      <alignment horizontal="center" vertical="center"/>
    </xf>
    <xf numFmtId="0" fontId="72" fillId="7" borderId="0" xfId="1" applyFont="1" applyFill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/>
    <xf numFmtId="0" fontId="77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/>
    <xf numFmtId="0" fontId="61" fillId="0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7" xfId="0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164" fontId="48" fillId="3" borderId="0" xfId="0" applyNumberFormat="1" applyFont="1" applyFill="1" applyBorder="1" applyAlignment="1">
      <alignment horizontal="center" vertical="center" wrapText="1"/>
    </xf>
    <xf numFmtId="0" fontId="117" fillId="3" borderId="19" xfId="0" applyFont="1" applyFill="1" applyBorder="1" applyAlignment="1">
      <alignment horizontal="center" vertical="center"/>
    </xf>
    <xf numFmtId="0" fontId="117" fillId="3" borderId="9" xfId="0" applyFont="1" applyFill="1" applyBorder="1" applyAlignment="1">
      <alignment horizontal="center" vertical="center"/>
    </xf>
    <xf numFmtId="0" fontId="117" fillId="3" borderId="11" xfId="0" applyFont="1" applyFill="1" applyBorder="1" applyAlignment="1">
      <alignment horizontal="center" vertical="center"/>
    </xf>
    <xf numFmtId="0" fontId="117" fillId="3" borderId="10" xfId="0" applyFont="1" applyFill="1" applyBorder="1" applyAlignment="1">
      <alignment horizontal="center" vertical="center"/>
    </xf>
    <xf numFmtId="0" fontId="117" fillId="3" borderId="13" xfId="0" applyFont="1" applyFill="1" applyBorder="1" applyAlignment="1">
      <alignment horizontal="center" vertical="center"/>
    </xf>
    <xf numFmtId="0" fontId="117" fillId="3" borderId="3" xfId="0" applyFont="1" applyFill="1" applyBorder="1" applyAlignment="1">
      <alignment horizontal="center" vertical="center"/>
    </xf>
    <xf numFmtId="0" fontId="84" fillId="9" borderId="32" xfId="0" applyFont="1" applyFill="1" applyBorder="1" applyAlignment="1">
      <alignment horizontal="center" vertical="center" wrapText="1"/>
    </xf>
    <xf numFmtId="0" fontId="84" fillId="9" borderId="26" xfId="0" applyFont="1" applyFill="1" applyBorder="1" applyAlignment="1">
      <alignment horizontal="center" vertical="center" wrapText="1"/>
    </xf>
    <xf numFmtId="164" fontId="83" fillId="0" borderId="0" xfId="0" applyNumberFormat="1" applyFont="1" applyFill="1" applyBorder="1" applyAlignment="1">
      <alignment horizontal="center" vertical="center" wrapText="1"/>
    </xf>
    <xf numFmtId="0" fontId="112" fillId="9" borderId="15" xfId="0" applyFont="1" applyFill="1" applyBorder="1" applyAlignment="1">
      <alignment horizontal="center" vertical="center" wrapText="1"/>
    </xf>
    <xf numFmtId="1" fontId="36" fillId="0" borderId="4" xfId="0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1" fontId="36" fillId="0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49" fontId="5" fillId="3" borderId="19" xfId="0" applyNumberFormat="1" applyFont="1" applyFill="1" applyBorder="1" applyAlignment="1">
      <alignment horizontal="center" vertical="center" wrapText="1"/>
    </xf>
    <xf numFmtId="49" fontId="5" fillId="3" borderId="3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89" fillId="6" borderId="6" xfId="0" applyNumberFormat="1" applyFont="1" applyFill="1" applyBorder="1" applyAlignment="1">
      <alignment horizontal="center" vertical="center" wrapText="1"/>
    </xf>
    <xf numFmtId="1" fontId="89" fillId="6" borderId="7" xfId="0" applyNumberFormat="1" applyFont="1" applyFill="1" applyBorder="1" applyAlignment="1">
      <alignment horizontal="center" vertical="center" wrapText="1"/>
    </xf>
    <xf numFmtId="1" fontId="89" fillId="6" borderId="8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1" fontId="89" fillId="6" borderId="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protection locked="0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99" fillId="0" borderId="7" xfId="0" applyFont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1" fontId="3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 horizontal="center" vertical="top" wrapText="1"/>
    </xf>
    <xf numFmtId="0" fontId="99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/>
    </xf>
    <xf numFmtId="0" fontId="19" fillId="0" borderId="2" xfId="0" applyFont="1" applyBorder="1" applyAlignment="1">
      <alignment horizontal="center" vertical="center" textRotation="90"/>
    </xf>
    <xf numFmtId="0" fontId="28" fillId="0" borderId="1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textRotation="90" wrapText="1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78" fillId="0" borderId="4" xfId="0" applyFont="1" applyBorder="1" applyAlignment="1">
      <alignment horizontal="center" vertical="center" textRotation="90" wrapText="1"/>
    </xf>
    <xf numFmtId="0" fontId="71" fillId="0" borderId="1" xfId="0" applyFont="1" applyBorder="1" applyAlignment="1">
      <alignment horizontal="center" vertical="center" textRotation="90" wrapText="1"/>
    </xf>
    <xf numFmtId="0" fontId="71" fillId="0" borderId="2" xfId="0" applyFont="1" applyBorder="1" applyAlignment="1">
      <alignment horizontal="center" vertical="center" textRotation="90" wrapText="1"/>
    </xf>
    <xf numFmtId="0" fontId="78" fillId="0" borderId="1" xfId="0" applyFont="1" applyBorder="1" applyAlignment="1">
      <alignment horizontal="center" vertical="center" textRotation="90" wrapText="1"/>
    </xf>
    <xf numFmtId="0" fontId="78" fillId="0" borderId="2" xfId="0" applyFont="1" applyBorder="1" applyAlignment="1">
      <alignment horizontal="center" vertical="center" textRotation="90" wrapText="1"/>
    </xf>
    <xf numFmtId="0" fontId="79" fillId="0" borderId="1" xfId="0" applyFont="1" applyBorder="1" applyAlignment="1">
      <alignment horizontal="center" vertical="center" textRotation="90" wrapText="1"/>
    </xf>
    <xf numFmtId="0" fontId="79" fillId="0" borderId="2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top" wrapText="1"/>
    </xf>
    <xf numFmtId="0" fontId="78" fillId="0" borderId="5" xfId="0" applyFont="1" applyBorder="1" applyAlignment="1">
      <alignment horizontal="center" vertical="center" textRotation="90" wrapText="1"/>
    </xf>
    <xf numFmtId="0" fontId="80" fillId="0" borderId="19" xfId="0" applyFont="1" applyBorder="1" applyAlignment="1" applyProtection="1">
      <alignment horizontal="center" vertical="center" wrapText="1"/>
      <protection locked="0"/>
    </xf>
    <xf numFmtId="0" fontId="80" fillId="0" borderId="11" xfId="0" applyFont="1" applyBorder="1" applyAlignment="1" applyProtection="1">
      <alignment horizontal="center" vertical="center" wrapText="1"/>
      <protection locked="0"/>
    </xf>
    <xf numFmtId="0" fontId="80" fillId="0" borderId="13" xfId="0" applyFont="1" applyBorder="1" applyAlignment="1" applyProtection="1">
      <alignment horizontal="center" vertical="center" wrapText="1"/>
      <protection locked="0"/>
    </xf>
    <xf numFmtId="0" fontId="80" fillId="0" borderId="4" xfId="0" applyFont="1" applyBorder="1" applyAlignment="1" applyProtection="1">
      <alignment horizontal="center" vertical="center" wrapText="1"/>
      <protection locked="0"/>
    </xf>
    <xf numFmtId="0" fontId="80" fillId="0" borderId="1" xfId="0" applyFont="1" applyBorder="1" applyAlignment="1" applyProtection="1">
      <alignment horizontal="center" vertical="center" wrapText="1"/>
      <protection locked="0"/>
    </xf>
    <xf numFmtId="0" fontId="80" fillId="0" borderId="2" xfId="0" applyFont="1" applyBorder="1" applyAlignment="1" applyProtection="1">
      <alignment horizontal="center" vertical="center" wrapText="1"/>
      <protection locked="0"/>
    </xf>
    <xf numFmtId="0" fontId="81" fillId="0" borderId="4" xfId="0" applyFont="1" applyBorder="1" applyAlignment="1">
      <alignment horizontal="center" vertical="center" textRotation="90" wrapText="1"/>
    </xf>
    <xf numFmtId="0" fontId="81" fillId="0" borderId="1" xfId="0" applyFont="1" applyBorder="1" applyAlignment="1">
      <alignment horizontal="center" vertical="center" textRotation="90" wrapText="1"/>
    </xf>
    <xf numFmtId="1" fontId="123" fillId="0" borderId="4" xfId="0" applyNumberFormat="1" applyFont="1" applyFill="1" applyBorder="1" applyAlignment="1">
      <alignment horizontal="center" vertical="center" wrapText="1"/>
    </xf>
    <xf numFmtId="1" fontId="123" fillId="0" borderId="2" xfId="0" applyNumberFormat="1" applyFont="1" applyFill="1" applyBorder="1" applyAlignment="1">
      <alignment horizontal="center" vertical="center" wrapText="1"/>
    </xf>
    <xf numFmtId="0" fontId="82" fillId="0" borderId="1" xfId="0" applyFont="1" applyBorder="1" applyAlignment="1">
      <alignment horizontal="center" vertical="center" textRotation="90"/>
    </xf>
    <xf numFmtId="0" fontId="82" fillId="0" borderId="2" xfId="0" applyFont="1" applyBorder="1" applyAlignment="1">
      <alignment horizontal="center" vertical="center" textRotation="90"/>
    </xf>
    <xf numFmtId="0" fontId="71" fillId="0" borderId="4" xfId="0" applyFont="1" applyBorder="1" applyAlignment="1">
      <alignment horizontal="center" vertical="center" textRotation="90" wrapText="1"/>
    </xf>
    <xf numFmtId="49" fontId="8" fillId="0" borderId="4" xfId="0" applyNumberFormat="1" applyFont="1" applyBorder="1" applyAlignment="1" applyProtection="1">
      <alignment vertical="center"/>
      <protection locked="0"/>
    </xf>
    <xf numFmtId="49" fontId="8" fillId="0" borderId="1" xfId="0" applyNumberFormat="1" applyFont="1" applyBorder="1" applyAlignment="1" applyProtection="1">
      <alignment vertical="center"/>
      <protection locked="0"/>
    </xf>
    <xf numFmtId="49" fontId="8" fillId="0" borderId="2" xfId="0" applyNumberFormat="1" applyFont="1" applyBorder="1" applyAlignment="1" applyProtection="1">
      <alignment vertical="center"/>
      <protection locked="0"/>
    </xf>
    <xf numFmtId="0" fontId="71" fillId="0" borderId="4" xfId="0" applyFont="1" applyBorder="1" applyAlignment="1">
      <alignment horizontal="center" vertical="center" textRotation="90"/>
    </xf>
    <xf numFmtId="0" fontId="71" fillId="0" borderId="1" xfId="0" applyFont="1" applyBorder="1" applyAlignment="1">
      <alignment horizontal="center" vertical="center" textRotation="90"/>
    </xf>
    <xf numFmtId="0" fontId="71" fillId="0" borderId="2" xfId="0" applyFont="1" applyBorder="1" applyAlignment="1">
      <alignment horizontal="center" vertical="center" textRotation="90"/>
    </xf>
    <xf numFmtId="0" fontId="71" fillId="0" borderId="5" xfId="0" applyFont="1" applyBorder="1" applyAlignment="1">
      <alignment horizontal="center" vertical="center" textRotation="90" wrapText="1"/>
    </xf>
    <xf numFmtId="0" fontId="41" fillId="3" borderId="4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49" fontId="41" fillId="3" borderId="4" xfId="0" applyNumberFormat="1" applyFont="1" applyFill="1" applyBorder="1" applyAlignment="1">
      <alignment horizontal="center" vertical="center" wrapText="1"/>
    </xf>
    <xf numFmtId="49" fontId="41" fillId="3" borderId="1" xfId="0" applyNumberFormat="1" applyFont="1" applyFill="1" applyBorder="1" applyAlignment="1">
      <alignment horizontal="center" vertical="center" wrapText="1"/>
    </xf>
    <xf numFmtId="49" fontId="41" fillId="3" borderId="2" xfId="0" applyNumberFormat="1" applyFont="1" applyFill="1" applyBorder="1" applyAlignment="1">
      <alignment horizontal="center" vertical="center" wrapText="1"/>
    </xf>
    <xf numFmtId="0" fontId="41" fillId="3" borderId="4" xfId="0" applyNumberFormat="1" applyFont="1" applyFill="1" applyBorder="1" applyAlignment="1">
      <alignment horizontal="center" vertical="center" wrapText="1"/>
    </xf>
    <xf numFmtId="0" fontId="41" fillId="3" borderId="1" xfId="0" applyNumberFormat="1" applyFont="1" applyFill="1" applyBorder="1" applyAlignment="1">
      <alignment horizontal="center" vertical="center" wrapText="1"/>
    </xf>
    <xf numFmtId="0" fontId="41" fillId="3" borderId="2" xfId="0" applyNumberFormat="1" applyFont="1" applyFill="1" applyBorder="1" applyAlignment="1">
      <alignment horizontal="center" vertical="center" wrapText="1"/>
    </xf>
    <xf numFmtId="0" fontId="41" fillId="3" borderId="4" xfId="0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0" fontId="41" fillId="3" borderId="2" xfId="0" applyFont="1" applyFill="1" applyBorder="1" applyAlignment="1">
      <alignment horizontal="center" vertical="center"/>
    </xf>
    <xf numFmtId="0" fontId="71" fillId="0" borderId="19" xfId="0" applyFont="1" applyBorder="1" applyAlignment="1">
      <alignment horizontal="center" vertical="center" textRotation="90"/>
    </xf>
    <xf numFmtId="0" fontId="71" fillId="0" borderId="11" xfId="0" applyFont="1" applyBorder="1" applyAlignment="1">
      <alignment horizontal="center" vertical="center" textRotation="90"/>
    </xf>
    <xf numFmtId="0" fontId="71" fillId="0" borderId="13" xfId="0" applyFont="1" applyBorder="1" applyAlignment="1">
      <alignment horizontal="center" vertical="center" textRotation="90"/>
    </xf>
    <xf numFmtId="1" fontId="89" fillId="6" borderId="19" xfId="0" applyNumberFormat="1" applyFont="1" applyFill="1" applyBorder="1" applyAlignment="1">
      <alignment horizontal="center" vertical="center" wrapText="1"/>
    </xf>
    <xf numFmtId="1" fontId="89" fillId="6" borderId="34" xfId="0" applyNumberFormat="1" applyFont="1" applyFill="1" applyBorder="1" applyAlignment="1">
      <alignment horizontal="center" vertical="center" wrapText="1"/>
    </xf>
    <xf numFmtId="1" fontId="89" fillId="6" borderId="9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7"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45"/>
  <sheetViews>
    <sheetView topLeftCell="A10" zoomScale="130" zoomScaleNormal="130" workbookViewId="0">
      <selection activeCell="K22" sqref="K22"/>
    </sheetView>
  </sheetViews>
  <sheetFormatPr defaultRowHeight="20.25" x14ac:dyDescent="0.3"/>
  <cols>
    <col min="1" max="1" width="9.140625" style="99"/>
    <col min="2" max="2" width="6.5703125" style="99" customWidth="1"/>
    <col min="3" max="3" width="4.7109375" style="99" customWidth="1"/>
    <col min="4" max="4" width="5.5703125" style="99" customWidth="1"/>
    <col min="5" max="5" width="10.7109375" style="99" customWidth="1"/>
    <col min="6" max="7" width="9.140625" hidden="1" customWidth="1"/>
    <col min="8" max="8" width="13.5703125" style="320" customWidth="1"/>
    <col min="9" max="9" width="21.5703125" style="320" customWidth="1"/>
    <col min="10" max="10" width="10.42578125" style="99" customWidth="1"/>
    <col min="11" max="12" width="9.140625" style="99"/>
    <col min="13" max="13" width="19.7109375" style="99" hidden="1" customWidth="1"/>
    <col min="14" max="14" width="0" style="99" hidden="1" customWidth="1"/>
    <col min="15" max="43" width="9.140625" style="99"/>
  </cols>
  <sheetData>
    <row r="1" spans="4:14" ht="24" customHeight="1" x14ac:dyDescent="0.2">
      <c r="H1" s="821" t="s">
        <v>1188</v>
      </c>
      <c r="I1" s="821"/>
      <c r="J1" s="821"/>
      <c r="M1" s="333" t="s">
        <v>1358</v>
      </c>
      <c r="N1" s="333" t="s">
        <v>1357</v>
      </c>
    </row>
    <row r="2" spans="4:14" ht="22.5" customHeight="1" x14ac:dyDescent="0.2">
      <c r="H2" s="821" t="s">
        <v>1218</v>
      </c>
      <c r="I2" s="821"/>
      <c r="J2" s="821"/>
      <c r="M2" s="333" t="s">
        <v>1359</v>
      </c>
      <c r="N2" s="333" t="s">
        <v>1370</v>
      </c>
    </row>
    <row r="3" spans="4:14" ht="24" hidden="1" customHeight="1" x14ac:dyDescent="0.2">
      <c r="H3" s="821" t="s">
        <v>1296</v>
      </c>
      <c r="I3" s="821"/>
      <c r="M3" s="333" t="s">
        <v>1360</v>
      </c>
      <c r="N3" s="333" t="s">
        <v>1371</v>
      </c>
    </row>
    <row r="4" spans="4:14" ht="30" customHeight="1" x14ac:dyDescent="0.2">
      <c r="D4" s="333"/>
      <c r="E4" s="333"/>
      <c r="F4" s="332"/>
      <c r="G4" s="332"/>
      <c r="H4" s="106" t="s">
        <v>1219</v>
      </c>
      <c r="I4" s="654" t="s">
        <v>1605</v>
      </c>
      <c r="J4" s="654" t="s">
        <v>1376</v>
      </c>
      <c r="M4" s="333" t="s">
        <v>1361</v>
      </c>
      <c r="N4" s="333" t="s">
        <v>1372</v>
      </c>
    </row>
    <row r="5" spans="4:14" ht="25.5" customHeight="1" x14ac:dyDescent="0.2">
      <c r="H5" s="818" t="s">
        <v>1297</v>
      </c>
      <c r="I5" s="818"/>
      <c r="J5" s="818"/>
      <c r="M5" s="333" t="s">
        <v>1362</v>
      </c>
      <c r="N5" s="333" t="s">
        <v>1373</v>
      </c>
    </row>
    <row r="6" spans="4:14" ht="25.5" customHeight="1" x14ac:dyDescent="0.2">
      <c r="H6" s="818" t="s">
        <v>1298</v>
      </c>
      <c r="I6" s="818"/>
      <c r="J6" s="818"/>
      <c r="M6" s="333" t="s">
        <v>1363</v>
      </c>
      <c r="N6" s="333" t="s">
        <v>1374</v>
      </c>
    </row>
    <row r="7" spans="4:14" ht="24" customHeight="1" x14ac:dyDescent="0.2">
      <c r="H7" s="818" t="s">
        <v>1299</v>
      </c>
      <c r="I7" s="818"/>
      <c r="J7" s="818"/>
      <c r="M7" s="333" t="s">
        <v>1364</v>
      </c>
      <c r="N7" s="333" t="s">
        <v>1375</v>
      </c>
    </row>
    <row r="8" spans="4:14" ht="27" customHeight="1" x14ac:dyDescent="0.2">
      <c r="H8" s="818" t="s">
        <v>1300</v>
      </c>
      <c r="I8" s="818"/>
      <c r="J8" s="818"/>
      <c r="M8" s="333" t="s">
        <v>1365</v>
      </c>
      <c r="N8" s="333" t="s">
        <v>1376</v>
      </c>
    </row>
    <row r="9" spans="4:14" ht="24.75" customHeight="1" x14ac:dyDescent="0.2">
      <c r="H9" s="818" t="s">
        <v>1301</v>
      </c>
      <c r="I9" s="818"/>
      <c r="J9" s="818"/>
      <c r="M9" s="333" t="s">
        <v>1366</v>
      </c>
      <c r="N9" s="333" t="s">
        <v>1377</v>
      </c>
    </row>
    <row r="10" spans="4:14" ht="26.25" customHeight="1" x14ac:dyDescent="0.2">
      <c r="H10" s="818" t="s">
        <v>1302</v>
      </c>
      <c r="I10" s="818"/>
      <c r="J10" s="818"/>
      <c r="M10" s="333" t="s">
        <v>1367</v>
      </c>
      <c r="N10" s="333" t="s">
        <v>1378</v>
      </c>
    </row>
    <row r="11" spans="4:14" ht="24" customHeight="1" x14ac:dyDescent="0.2">
      <c r="H11" s="818" t="s">
        <v>1303</v>
      </c>
      <c r="I11" s="818"/>
      <c r="J11" s="818"/>
      <c r="M11" s="333" t="s">
        <v>1368</v>
      </c>
      <c r="N11" s="333" t="s">
        <v>1379</v>
      </c>
    </row>
    <row r="12" spans="4:14" ht="27" customHeight="1" x14ac:dyDescent="0.2">
      <c r="H12" s="818" t="s">
        <v>1304</v>
      </c>
      <c r="I12" s="818"/>
      <c r="J12" s="818"/>
      <c r="M12" s="333" t="s">
        <v>1369</v>
      </c>
      <c r="N12" s="333" t="s">
        <v>1380</v>
      </c>
    </row>
    <row r="13" spans="4:14" ht="24" customHeight="1" x14ac:dyDescent="0.2">
      <c r="H13" s="818" t="s">
        <v>1305</v>
      </c>
      <c r="I13" s="818"/>
      <c r="J13" s="818"/>
    </row>
    <row r="14" spans="4:14" ht="29.25" customHeight="1" x14ac:dyDescent="0.2">
      <c r="H14" s="818" t="s">
        <v>1306</v>
      </c>
      <c r="I14" s="818"/>
      <c r="J14" s="818"/>
      <c r="N14" s="333"/>
    </row>
    <row r="15" spans="4:14" ht="27" customHeight="1" x14ac:dyDescent="0.2">
      <c r="H15" s="819" t="s">
        <v>1000</v>
      </c>
      <c r="I15" s="819"/>
      <c r="J15" s="819"/>
    </row>
    <row r="16" spans="4:14" ht="24.75" customHeight="1" x14ac:dyDescent="0.2">
      <c r="H16" s="819" t="s">
        <v>1295</v>
      </c>
      <c r="I16" s="819"/>
      <c r="J16" s="819"/>
    </row>
    <row r="17" spans="8:10" ht="21.75" customHeight="1" x14ac:dyDescent="0.2">
      <c r="H17" s="820" t="s">
        <v>1408</v>
      </c>
      <c r="I17" s="820"/>
      <c r="J17" s="820"/>
    </row>
    <row r="18" spans="8:10" s="99" customFormat="1" x14ac:dyDescent="0.2">
      <c r="H18" s="105"/>
      <c r="I18" s="105"/>
    </row>
    <row r="19" spans="8:10" s="99" customFormat="1" x14ac:dyDescent="0.2">
      <c r="H19" s="105"/>
      <c r="I19" s="105"/>
    </row>
    <row r="20" spans="8:10" s="99" customFormat="1" x14ac:dyDescent="0.2">
      <c r="H20" s="105"/>
      <c r="I20" s="105"/>
    </row>
    <row r="21" spans="8:10" s="99" customFormat="1" x14ac:dyDescent="0.3">
      <c r="H21" s="319"/>
      <c r="I21" s="319"/>
    </row>
    <row r="22" spans="8:10" s="99" customFormat="1" x14ac:dyDescent="0.3">
      <c r="H22" s="319"/>
      <c r="I22" s="319"/>
    </row>
    <row r="23" spans="8:10" s="99" customFormat="1" x14ac:dyDescent="0.3">
      <c r="H23" s="319"/>
      <c r="I23" s="319"/>
    </row>
    <row r="24" spans="8:10" s="99" customFormat="1" x14ac:dyDescent="0.3">
      <c r="H24" s="319"/>
      <c r="I24" s="319"/>
    </row>
    <row r="25" spans="8:10" s="99" customFormat="1" x14ac:dyDescent="0.3">
      <c r="H25" s="319"/>
      <c r="I25" s="319"/>
    </row>
    <row r="26" spans="8:10" s="99" customFormat="1" x14ac:dyDescent="0.3">
      <c r="H26" s="319"/>
      <c r="I26" s="319"/>
    </row>
    <row r="27" spans="8:10" s="99" customFormat="1" x14ac:dyDescent="0.3">
      <c r="H27" s="319"/>
      <c r="I27" s="319"/>
    </row>
    <row r="28" spans="8:10" s="99" customFormat="1" x14ac:dyDescent="0.3">
      <c r="H28" s="319"/>
      <c r="I28" s="319"/>
    </row>
    <row r="29" spans="8:10" s="99" customFormat="1" x14ac:dyDescent="0.3">
      <c r="H29" s="319"/>
      <c r="I29" s="319"/>
    </row>
    <row r="30" spans="8:10" s="99" customFormat="1" x14ac:dyDescent="0.3">
      <c r="H30" s="319"/>
      <c r="I30" s="319"/>
    </row>
    <row r="31" spans="8:10" s="99" customFormat="1" x14ac:dyDescent="0.3">
      <c r="H31" s="319"/>
      <c r="I31" s="319"/>
    </row>
    <row r="32" spans="8:10" s="99" customFormat="1" x14ac:dyDescent="0.3">
      <c r="H32" s="319"/>
      <c r="I32" s="319"/>
    </row>
    <row r="33" spans="8:9" s="99" customFormat="1" x14ac:dyDescent="0.3">
      <c r="H33" s="319"/>
      <c r="I33" s="319"/>
    </row>
    <row r="34" spans="8:9" s="99" customFormat="1" x14ac:dyDescent="0.3">
      <c r="H34" s="319"/>
      <c r="I34" s="319"/>
    </row>
    <row r="35" spans="8:9" s="99" customFormat="1" x14ac:dyDescent="0.3">
      <c r="H35" s="319"/>
      <c r="I35" s="319"/>
    </row>
    <row r="36" spans="8:9" s="99" customFormat="1" x14ac:dyDescent="0.3">
      <c r="H36" s="319"/>
      <c r="I36" s="319"/>
    </row>
    <row r="37" spans="8:9" s="99" customFormat="1" x14ac:dyDescent="0.3">
      <c r="H37" s="319"/>
      <c r="I37" s="319"/>
    </row>
    <row r="38" spans="8:9" s="99" customFormat="1" x14ac:dyDescent="0.3">
      <c r="H38" s="319"/>
      <c r="I38" s="319"/>
    </row>
    <row r="39" spans="8:9" s="99" customFormat="1" x14ac:dyDescent="0.3">
      <c r="H39" s="319"/>
      <c r="I39" s="319"/>
    </row>
    <row r="40" spans="8:9" s="99" customFormat="1" x14ac:dyDescent="0.3">
      <c r="H40" s="319"/>
      <c r="I40" s="319"/>
    </row>
    <row r="41" spans="8:9" s="99" customFormat="1" x14ac:dyDescent="0.3">
      <c r="H41" s="319"/>
      <c r="I41" s="319"/>
    </row>
    <row r="42" spans="8:9" s="99" customFormat="1" x14ac:dyDescent="0.3">
      <c r="H42" s="319"/>
      <c r="I42" s="319"/>
    </row>
    <row r="43" spans="8:9" s="99" customFormat="1" x14ac:dyDescent="0.3">
      <c r="H43" s="319"/>
      <c r="I43" s="319"/>
    </row>
    <row r="44" spans="8:9" s="99" customFormat="1" x14ac:dyDescent="0.3">
      <c r="H44" s="319"/>
      <c r="I44" s="319"/>
    </row>
    <row r="45" spans="8:9" s="99" customFormat="1" x14ac:dyDescent="0.3">
      <c r="H45" s="319"/>
      <c r="I45" s="319"/>
    </row>
    <row r="46" spans="8:9" s="99" customFormat="1" x14ac:dyDescent="0.3">
      <c r="H46" s="319"/>
      <c r="I46" s="319"/>
    </row>
    <row r="47" spans="8:9" s="99" customFormat="1" x14ac:dyDescent="0.3">
      <c r="H47" s="319"/>
      <c r="I47" s="319"/>
    </row>
    <row r="48" spans="8:9" s="99" customFormat="1" x14ac:dyDescent="0.3">
      <c r="H48" s="319"/>
      <c r="I48" s="319"/>
    </row>
    <row r="49" spans="8:9" s="99" customFormat="1" x14ac:dyDescent="0.3">
      <c r="H49" s="319"/>
      <c r="I49" s="319"/>
    </row>
    <row r="50" spans="8:9" s="99" customFormat="1" x14ac:dyDescent="0.3">
      <c r="H50" s="319"/>
      <c r="I50" s="319"/>
    </row>
    <row r="51" spans="8:9" s="99" customFormat="1" x14ac:dyDescent="0.3">
      <c r="H51" s="319"/>
      <c r="I51" s="319"/>
    </row>
    <row r="52" spans="8:9" s="99" customFormat="1" x14ac:dyDescent="0.3">
      <c r="H52" s="319"/>
      <c r="I52" s="319"/>
    </row>
    <row r="53" spans="8:9" s="99" customFormat="1" x14ac:dyDescent="0.3">
      <c r="H53" s="319"/>
      <c r="I53" s="319"/>
    </row>
    <row r="54" spans="8:9" s="99" customFormat="1" x14ac:dyDescent="0.3">
      <c r="H54" s="319"/>
      <c r="I54" s="319"/>
    </row>
    <row r="55" spans="8:9" s="99" customFormat="1" x14ac:dyDescent="0.3">
      <c r="H55" s="319"/>
      <c r="I55" s="319"/>
    </row>
    <row r="56" spans="8:9" s="99" customFormat="1" x14ac:dyDescent="0.3">
      <c r="H56" s="319"/>
      <c r="I56" s="319"/>
    </row>
    <row r="57" spans="8:9" s="99" customFormat="1" x14ac:dyDescent="0.3">
      <c r="H57" s="319"/>
      <c r="I57" s="319"/>
    </row>
    <row r="58" spans="8:9" s="99" customFormat="1" x14ac:dyDescent="0.3">
      <c r="H58" s="319"/>
      <c r="I58" s="319"/>
    </row>
    <row r="59" spans="8:9" s="99" customFormat="1" x14ac:dyDescent="0.3">
      <c r="H59" s="319"/>
      <c r="I59" s="319"/>
    </row>
    <row r="60" spans="8:9" s="99" customFormat="1" x14ac:dyDescent="0.3">
      <c r="H60" s="319"/>
      <c r="I60" s="319"/>
    </row>
    <row r="61" spans="8:9" s="99" customFormat="1" x14ac:dyDescent="0.3">
      <c r="H61" s="319"/>
      <c r="I61" s="319"/>
    </row>
    <row r="62" spans="8:9" s="99" customFormat="1" x14ac:dyDescent="0.3">
      <c r="H62" s="319"/>
      <c r="I62" s="319"/>
    </row>
    <row r="63" spans="8:9" s="99" customFormat="1" x14ac:dyDescent="0.3">
      <c r="H63" s="319"/>
      <c r="I63" s="319"/>
    </row>
    <row r="64" spans="8:9" s="99" customFormat="1" x14ac:dyDescent="0.3">
      <c r="H64" s="319"/>
      <c r="I64" s="319"/>
    </row>
    <row r="65" spans="8:9" s="99" customFormat="1" x14ac:dyDescent="0.3">
      <c r="H65" s="319"/>
      <c r="I65" s="319"/>
    </row>
    <row r="66" spans="8:9" s="99" customFormat="1" x14ac:dyDescent="0.3">
      <c r="H66" s="319"/>
      <c r="I66" s="319"/>
    </row>
    <row r="67" spans="8:9" s="99" customFormat="1" x14ac:dyDescent="0.3">
      <c r="H67" s="319"/>
      <c r="I67" s="319"/>
    </row>
    <row r="68" spans="8:9" s="99" customFormat="1" x14ac:dyDescent="0.3">
      <c r="H68" s="319"/>
      <c r="I68" s="319"/>
    </row>
    <row r="69" spans="8:9" s="99" customFormat="1" x14ac:dyDescent="0.3">
      <c r="H69" s="319"/>
      <c r="I69" s="319"/>
    </row>
    <row r="70" spans="8:9" s="99" customFormat="1" x14ac:dyDescent="0.3">
      <c r="H70" s="319"/>
      <c r="I70" s="319"/>
    </row>
    <row r="71" spans="8:9" s="99" customFormat="1" x14ac:dyDescent="0.3">
      <c r="H71" s="319"/>
      <c r="I71" s="319"/>
    </row>
    <row r="72" spans="8:9" s="99" customFormat="1" x14ac:dyDescent="0.3">
      <c r="H72" s="319"/>
      <c r="I72" s="319"/>
    </row>
    <row r="73" spans="8:9" s="99" customFormat="1" x14ac:dyDescent="0.3">
      <c r="H73" s="319"/>
      <c r="I73" s="319"/>
    </row>
    <row r="74" spans="8:9" s="99" customFormat="1" x14ac:dyDescent="0.3">
      <c r="H74" s="319"/>
      <c r="I74" s="319"/>
    </row>
    <row r="75" spans="8:9" s="99" customFormat="1" x14ac:dyDescent="0.3">
      <c r="H75" s="319"/>
      <c r="I75" s="319"/>
    </row>
    <row r="76" spans="8:9" s="99" customFormat="1" x14ac:dyDescent="0.3">
      <c r="H76" s="319"/>
      <c r="I76" s="319"/>
    </row>
    <row r="77" spans="8:9" s="99" customFormat="1" x14ac:dyDescent="0.3">
      <c r="H77" s="319"/>
      <c r="I77" s="319"/>
    </row>
    <row r="78" spans="8:9" s="99" customFormat="1" x14ac:dyDescent="0.3">
      <c r="H78" s="319"/>
      <c r="I78" s="319"/>
    </row>
    <row r="79" spans="8:9" s="99" customFormat="1" x14ac:dyDescent="0.3">
      <c r="H79" s="319"/>
      <c r="I79" s="319"/>
    </row>
    <row r="80" spans="8:9" s="99" customFormat="1" x14ac:dyDescent="0.3">
      <c r="H80" s="319"/>
      <c r="I80" s="319"/>
    </row>
    <row r="81" spans="8:9" s="99" customFormat="1" x14ac:dyDescent="0.3">
      <c r="H81" s="319"/>
      <c r="I81" s="319"/>
    </row>
    <row r="82" spans="8:9" s="99" customFormat="1" x14ac:dyDescent="0.3">
      <c r="H82" s="319"/>
      <c r="I82" s="319"/>
    </row>
    <row r="83" spans="8:9" s="99" customFormat="1" x14ac:dyDescent="0.3">
      <c r="H83" s="319"/>
      <c r="I83" s="319"/>
    </row>
    <row r="84" spans="8:9" s="99" customFormat="1" x14ac:dyDescent="0.3">
      <c r="H84" s="319"/>
      <c r="I84" s="319"/>
    </row>
    <row r="85" spans="8:9" s="99" customFormat="1" x14ac:dyDescent="0.3">
      <c r="H85" s="319"/>
      <c r="I85" s="319"/>
    </row>
    <row r="86" spans="8:9" s="99" customFormat="1" x14ac:dyDescent="0.3">
      <c r="H86" s="319"/>
      <c r="I86" s="319"/>
    </row>
    <row r="87" spans="8:9" s="99" customFormat="1" x14ac:dyDescent="0.3">
      <c r="H87" s="319"/>
      <c r="I87" s="319"/>
    </row>
    <row r="88" spans="8:9" s="99" customFormat="1" x14ac:dyDescent="0.3">
      <c r="H88" s="319"/>
      <c r="I88" s="319"/>
    </row>
    <row r="89" spans="8:9" s="99" customFormat="1" x14ac:dyDescent="0.3">
      <c r="H89" s="319"/>
      <c r="I89" s="319"/>
    </row>
    <row r="90" spans="8:9" s="99" customFormat="1" x14ac:dyDescent="0.3">
      <c r="H90" s="319"/>
      <c r="I90" s="319"/>
    </row>
    <row r="91" spans="8:9" s="99" customFormat="1" x14ac:dyDescent="0.3">
      <c r="H91" s="319"/>
      <c r="I91" s="319"/>
    </row>
    <row r="92" spans="8:9" s="99" customFormat="1" x14ac:dyDescent="0.3">
      <c r="H92" s="319"/>
      <c r="I92" s="319"/>
    </row>
    <row r="93" spans="8:9" s="99" customFormat="1" x14ac:dyDescent="0.3">
      <c r="H93" s="319"/>
      <c r="I93" s="319"/>
    </row>
    <row r="94" spans="8:9" s="99" customFormat="1" x14ac:dyDescent="0.3">
      <c r="H94" s="319"/>
      <c r="I94" s="319"/>
    </row>
    <row r="95" spans="8:9" s="99" customFormat="1" x14ac:dyDescent="0.3">
      <c r="H95" s="319"/>
      <c r="I95" s="319"/>
    </row>
    <row r="96" spans="8:9" s="99" customFormat="1" x14ac:dyDescent="0.3">
      <c r="H96" s="319"/>
      <c r="I96" s="319"/>
    </row>
    <row r="97" spans="8:9" s="99" customFormat="1" x14ac:dyDescent="0.3">
      <c r="H97" s="319"/>
      <c r="I97" s="319"/>
    </row>
    <row r="98" spans="8:9" s="99" customFormat="1" x14ac:dyDescent="0.3">
      <c r="H98" s="319"/>
      <c r="I98" s="319"/>
    </row>
    <row r="99" spans="8:9" s="99" customFormat="1" x14ac:dyDescent="0.3">
      <c r="H99" s="319"/>
      <c r="I99" s="319"/>
    </row>
    <row r="100" spans="8:9" s="99" customFormat="1" x14ac:dyDescent="0.3">
      <c r="H100" s="319"/>
      <c r="I100" s="319"/>
    </row>
    <row r="101" spans="8:9" s="99" customFormat="1" x14ac:dyDescent="0.3">
      <c r="H101" s="319"/>
      <c r="I101" s="319"/>
    </row>
    <row r="102" spans="8:9" s="99" customFormat="1" x14ac:dyDescent="0.3">
      <c r="H102" s="319"/>
      <c r="I102" s="319"/>
    </row>
    <row r="103" spans="8:9" s="99" customFormat="1" x14ac:dyDescent="0.3">
      <c r="H103" s="319"/>
      <c r="I103" s="319"/>
    </row>
    <row r="104" spans="8:9" s="99" customFormat="1" x14ac:dyDescent="0.3">
      <c r="H104" s="319"/>
      <c r="I104" s="319"/>
    </row>
    <row r="105" spans="8:9" s="99" customFormat="1" x14ac:dyDescent="0.3">
      <c r="H105" s="319"/>
      <c r="I105" s="319"/>
    </row>
    <row r="106" spans="8:9" s="99" customFormat="1" x14ac:dyDescent="0.3">
      <c r="H106" s="319"/>
      <c r="I106" s="319"/>
    </row>
    <row r="107" spans="8:9" s="99" customFormat="1" x14ac:dyDescent="0.3">
      <c r="H107" s="319"/>
      <c r="I107" s="319"/>
    </row>
    <row r="108" spans="8:9" s="99" customFormat="1" x14ac:dyDescent="0.3">
      <c r="H108" s="319"/>
      <c r="I108" s="319"/>
    </row>
    <row r="109" spans="8:9" s="99" customFormat="1" x14ac:dyDescent="0.3">
      <c r="H109" s="319"/>
      <c r="I109" s="319"/>
    </row>
    <row r="110" spans="8:9" s="99" customFormat="1" x14ac:dyDescent="0.3">
      <c r="H110" s="319"/>
      <c r="I110" s="319"/>
    </row>
    <row r="111" spans="8:9" s="99" customFormat="1" x14ac:dyDescent="0.3">
      <c r="H111" s="319"/>
      <c r="I111" s="319"/>
    </row>
    <row r="112" spans="8:9" s="99" customFormat="1" x14ac:dyDescent="0.3">
      <c r="H112" s="319"/>
      <c r="I112" s="319"/>
    </row>
    <row r="113" spans="8:9" s="99" customFormat="1" x14ac:dyDescent="0.3">
      <c r="H113" s="319"/>
      <c r="I113" s="319"/>
    </row>
    <row r="114" spans="8:9" s="99" customFormat="1" x14ac:dyDescent="0.3">
      <c r="H114" s="319"/>
      <c r="I114" s="319"/>
    </row>
    <row r="115" spans="8:9" s="99" customFormat="1" x14ac:dyDescent="0.3">
      <c r="H115" s="319"/>
      <c r="I115" s="319"/>
    </row>
    <row r="116" spans="8:9" s="99" customFormat="1" x14ac:dyDescent="0.3">
      <c r="H116" s="319"/>
      <c r="I116" s="319"/>
    </row>
    <row r="117" spans="8:9" s="99" customFormat="1" x14ac:dyDescent="0.3">
      <c r="H117" s="319"/>
      <c r="I117" s="319"/>
    </row>
    <row r="118" spans="8:9" s="99" customFormat="1" x14ac:dyDescent="0.3">
      <c r="H118" s="319"/>
      <c r="I118" s="319"/>
    </row>
    <row r="119" spans="8:9" s="99" customFormat="1" x14ac:dyDescent="0.3">
      <c r="H119" s="319"/>
      <c r="I119" s="319"/>
    </row>
    <row r="120" spans="8:9" s="99" customFormat="1" x14ac:dyDescent="0.3">
      <c r="H120" s="319"/>
      <c r="I120" s="319"/>
    </row>
    <row r="121" spans="8:9" s="99" customFormat="1" x14ac:dyDescent="0.3">
      <c r="H121" s="319"/>
      <c r="I121" s="319"/>
    </row>
    <row r="122" spans="8:9" s="99" customFormat="1" x14ac:dyDescent="0.3">
      <c r="H122" s="319"/>
      <c r="I122" s="319"/>
    </row>
    <row r="123" spans="8:9" s="99" customFormat="1" x14ac:dyDescent="0.3">
      <c r="H123" s="319"/>
      <c r="I123" s="319"/>
    </row>
    <row r="124" spans="8:9" s="99" customFormat="1" x14ac:dyDescent="0.3">
      <c r="H124" s="319"/>
      <c r="I124" s="319"/>
    </row>
    <row r="125" spans="8:9" s="99" customFormat="1" x14ac:dyDescent="0.3">
      <c r="H125" s="319"/>
      <c r="I125" s="319"/>
    </row>
    <row r="126" spans="8:9" s="99" customFormat="1" x14ac:dyDescent="0.3">
      <c r="H126" s="319"/>
      <c r="I126" s="319"/>
    </row>
    <row r="127" spans="8:9" s="99" customFormat="1" x14ac:dyDescent="0.3">
      <c r="H127" s="319"/>
      <c r="I127" s="319"/>
    </row>
    <row r="128" spans="8:9" s="99" customFormat="1" x14ac:dyDescent="0.3">
      <c r="H128" s="319"/>
      <c r="I128" s="319"/>
    </row>
    <row r="129" spans="8:9" s="99" customFormat="1" x14ac:dyDescent="0.3">
      <c r="H129" s="319"/>
      <c r="I129" s="319"/>
    </row>
    <row r="130" spans="8:9" s="99" customFormat="1" x14ac:dyDescent="0.3">
      <c r="H130" s="319"/>
      <c r="I130" s="319"/>
    </row>
    <row r="131" spans="8:9" s="99" customFormat="1" x14ac:dyDescent="0.3">
      <c r="H131" s="319"/>
      <c r="I131" s="319"/>
    </row>
    <row r="132" spans="8:9" s="99" customFormat="1" x14ac:dyDescent="0.3">
      <c r="H132" s="319"/>
      <c r="I132" s="319"/>
    </row>
    <row r="133" spans="8:9" s="99" customFormat="1" x14ac:dyDescent="0.3">
      <c r="H133" s="319"/>
      <c r="I133" s="319"/>
    </row>
    <row r="134" spans="8:9" s="99" customFormat="1" x14ac:dyDescent="0.3">
      <c r="H134" s="319"/>
      <c r="I134" s="319"/>
    </row>
    <row r="135" spans="8:9" s="99" customFormat="1" x14ac:dyDescent="0.3">
      <c r="H135" s="319"/>
      <c r="I135" s="319"/>
    </row>
    <row r="136" spans="8:9" s="99" customFormat="1" x14ac:dyDescent="0.3">
      <c r="H136" s="319"/>
      <c r="I136" s="319"/>
    </row>
    <row r="137" spans="8:9" s="99" customFormat="1" x14ac:dyDescent="0.3">
      <c r="H137" s="319"/>
      <c r="I137" s="319"/>
    </row>
    <row r="138" spans="8:9" s="99" customFormat="1" x14ac:dyDescent="0.3">
      <c r="H138" s="319"/>
      <c r="I138" s="319"/>
    </row>
    <row r="139" spans="8:9" s="99" customFormat="1" x14ac:dyDescent="0.3">
      <c r="H139" s="319"/>
      <c r="I139" s="319"/>
    </row>
    <row r="140" spans="8:9" s="99" customFormat="1" x14ac:dyDescent="0.3">
      <c r="H140" s="319"/>
      <c r="I140" s="319"/>
    </row>
    <row r="141" spans="8:9" s="99" customFormat="1" x14ac:dyDescent="0.3">
      <c r="H141" s="319"/>
      <c r="I141" s="319"/>
    </row>
    <row r="142" spans="8:9" s="99" customFormat="1" x14ac:dyDescent="0.3">
      <c r="H142" s="319"/>
      <c r="I142" s="319"/>
    </row>
    <row r="143" spans="8:9" s="99" customFormat="1" x14ac:dyDescent="0.3">
      <c r="H143" s="319"/>
      <c r="I143" s="319"/>
    </row>
    <row r="144" spans="8:9" s="99" customFormat="1" x14ac:dyDescent="0.3">
      <c r="H144" s="319"/>
      <c r="I144" s="319"/>
    </row>
    <row r="145" spans="8:9" s="99" customFormat="1" x14ac:dyDescent="0.3">
      <c r="H145" s="319"/>
      <c r="I145" s="319"/>
    </row>
    <row r="146" spans="8:9" s="99" customFormat="1" x14ac:dyDescent="0.3">
      <c r="H146" s="319"/>
      <c r="I146" s="319"/>
    </row>
    <row r="147" spans="8:9" s="99" customFormat="1" x14ac:dyDescent="0.3">
      <c r="H147" s="319"/>
      <c r="I147" s="319"/>
    </row>
    <row r="148" spans="8:9" s="99" customFormat="1" x14ac:dyDescent="0.3">
      <c r="H148" s="319"/>
      <c r="I148" s="319"/>
    </row>
    <row r="149" spans="8:9" s="99" customFormat="1" x14ac:dyDescent="0.3">
      <c r="H149" s="319"/>
      <c r="I149" s="319"/>
    </row>
    <row r="150" spans="8:9" s="99" customFormat="1" x14ac:dyDescent="0.3">
      <c r="H150" s="319"/>
      <c r="I150" s="319"/>
    </row>
    <row r="151" spans="8:9" s="99" customFormat="1" x14ac:dyDescent="0.3">
      <c r="H151" s="319"/>
      <c r="I151" s="319"/>
    </row>
    <row r="152" spans="8:9" s="99" customFormat="1" x14ac:dyDescent="0.3">
      <c r="H152" s="319"/>
      <c r="I152" s="319"/>
    </row>
    <row r="153" spans="8:9" s="99" customFormat="1" x14ac:dyDescent="0.3">
      <c r="H153" s="319"/>
      <c r="I153" s="319"/>
    </row>
    <row r="154" spans="8:9" s="99" customFormat="1" x14ac:dyDescent="0.3">
      <c r="H154" s="319"/>
      <c r="I154" s="319"/>
    </row>
    <row r="155" spans="8:9" s="99" customFormat="1" x14ac:dyDescent="0.3">
      <c r="H155" s="319"/>
      <c r="I155" s="319"/>
    </row>
    <row r="156" spans="8:9" s="99" customFormat="1" x14ac:dyDescent="0.3">
      <c r="H156" s="319"/>
      <c r="I156" s="319"/>
    </row>
    <row r="157" spans="8:9" s="99" customFormat="1" x14ac:dyDescent="0.3">
      <c r="H157" s="319"/>
      <c r="I157" s="319"/>
    </row>
    <row r="158" spans="8:9" s="99" customFormat="1" x14ac:dyDescent="0.3">
      <c r="H158" s="319"/>
      <c r="I158" s="319"/>
    </row>
    <row r="159" spans="8:9" s="99" customFormat="1" x14ac:dyDescent="0.3">
      <c r="H159" s="319"/>
      <c r="I159" s="319"/>
    </row>
    <row r="160" spans="8:9" s="99" customFormat="1" x14ac:dyDescent="0.3">
      <c r="H160" s="319"/>
      <c r="I160" s="319"/>
    </row>
    <row r="161" spans="8:9" s="99" customFormat="1" x14ac:dyDescent="0.3">
      <c r="H161" s="319"/>
      <c r="I161" s="319"/>
    </row>
    <row r="162" spans="8:9" s="99" customFormat="1" x14ac:dyDescent="0.3">
      <c r="H162" s="319"/>
      <c r="I162" s="319"/>
    </row>
    <row r="163" spans="8:9" s="99" customFormat="1" x14ac:dyDescent="0.3">
      <c r="H163" s="319"/>
      <c r="I163" s="319"/>
    </row>
    <row r="164" spans="8:9" s="99" customFormat="1" x14ac:dyDescent="0.3">
      <c r="H164" s="319"/>
      <c r="I164" s="319"/>
    </row>
    <row r="165" spans="8:9" s="99" customFormat="1" x14ac:dyDescent="0.3">
      <c r="H165" s="319"/>
      <c r="I165" s="319"/>
    </row>
    <row r="166" spans="8:9" s="99" customFormat="1" x14ac:dyDescent="0.3">
      <c r="H166" s="319"/>
      <c r="I166" s="319"/>
    </row>
    <row r="167" spans="8:9" s="99" customFormat="1" x14ac:dyDescent="0.3">
      <c r="H167" s="319"/>
      <c r="I167" s="319"/>
    </row>
    <row r="168" spans="8:9" s="99" customFormat="1" x14ac:dyDescent="0.3">
      <c r="H168" s="319"/>
      <c r="I168" s="319"/>
    </row>
    <row r="169" spans="8:9" s="99" customFormat="1" x14ac:dyDescent="0.3">
      <c r="H169" s="319"/>
      <c r="I169" s="319"/>
    </row>
    <row r="170" spans="8:9" s="99" customFormat="1" x14ac:dyDescent="0.3">
      <c r="H170" s="319"/>
      <c r="I170" s="319"/>
    </row>
    <row r="171" spans="8:9" s="99" customFormat="1" x14ac:dyDescent="0.3">
      <c r="H171" s="319"/>
      <c r="I171" s="319"/>
    </row>
    <row r="172" spans="8:9" s="99" customFormat="1" x14ac:dyDescent="0.3">
      <c r="H172" s="319"/>
      <c r="I172" s="319"/>
    </row>
    <row r="173" spans="8:9" s="99" customFormat="1" x14ac:dyDescent="0.3">
      <c r="H173" s="319"/>
      <c r="I173" s="319"/>
    </row>
    <row r="174" spans="8:9" s="99" customFormat="1" x14ac:dyDescent="0.3">
      <c r="H174" s="319"/>
      <c r="I174" s="319"/>
    </row>
    <row r="175" spans="8:9" s="99" customFormat="1" x14ac:dyDescent="0.3">
      <c r="H175" s="319"/>
      <c r="I175" s="319"/>
    </row>
    <row r="176" spans="8:9" s="99" customFormat="1" x14ac:dyDescent="0.3">
      <c r="H176" s="319"/>
      <c r="I176" s="319"/>
    </row>
    <row r="177" spans="8:9" s="99" customFormat="1" x14ac:dyDescent="0.3">
      <c r="H177" s="319"/>
      <c r="I177" s="319"/>
    </row>
    <row r="178" spans="8:9" s="99" customFormat="1" x14ac:dyDescent="0.3">
      <c r="H178" s="319"/>
      <c r="I178" s="319"/>
    </row>
    <row r="179" spans="8:9" s="99" customFormat="1" x14ac:dyDescent="0.3">
      <c r="H179" s="319"/>
      <c r="I179" s="319"/>
    </row>
    <row r="180" spans="8:9" s="99" customFormat="1" x14ac:dyDescent="0.3">
      <c r="H180" s="319"/>
      <c r="I180" s="319"/>
    </row>
    <row r="181" spans="8:9" s="99" customFormat="1" x14ac:dyDescent="0.3">
      <c r="H181" s="319"/>
      <c r="I181" s="319"/>
    </row>
    <row r="182" spans="8:9" s="99" customFormat="1" x14ac:dyDescent="0.3">
      <c r="H182" s="319"/>
      <c r="I182" s="319"/>
    </row>
    <row r="183" spans="8:9" s="99" customFormat="1" x14ac:dyDescent="0.3">
      <c r="H183" s="319"/>
      <c r="I183" s="319"/>
    </row>
    <row r="184" spans="8:9" s="99" customFormat="1" x14ac:dyDescent="0.3">
      <c r="H184" s="319"/>
      <c r="I184" s="319"/>
    </row>
    <row r="185" spans="8:9" s="99" customFormat="1" x14ac:dyDescent="0.3">
      <c r="H185" s="319"/>
      <c r="I185" s="319"/>
    </row>
    <row r="186" spans="8:9" s="99" customFormat="1" x14ac:dyDescent="0.3">
      <c r="H186" s="319"/>
      <c r="I186" s="319"/>
    </row>
    <row r="187" spans="8:9" s="99" customFormat="1" x14ac:dyDescent="0.3">
      <c r="H187" s="319"/>
      <c r="I187" s="319"/>
    </row>
    <row r="188" spans="8:9" s="99" customFormat="1" x14ac:dyDescent="0.3">
      <c r="H188" s="319"/>
      <c r="I188" s="319"/>
    </row>
    <row r="189" spans="8:9" s="99" customFormat="1" x14ac:dyDescent="0.3">
      <c r="H189" s="319"/>
      <c r="I189" s="319"/>
    </row>
    <row r="190" spans="8:9" s="99" customFormat="1" x14ac:dyDescent="0.3">
      <c r="H190" s="319"/>
      <c r="I190" s="319"/>
    </row>
    <row r="191" spans="8:9" s="99" customFormat="1" x14ac:dyDescent="0.3">
      <c r="H191" s="319"/>
      <c r="I191" s="319"/>
    </row>
    <row r="192" spans="8:9" s="99" customFormat="1" x14ac:dyDescent="0.3">
      <c r="H192" s="319"/>
      <c r="I192" s="319"/>
    </row>
    <row r="193" spans="8:9" s="99" customFormat="1" x14ac:dyDescent="0.3">
      <c r="H193" s="319"/>
      <c r="I193" s="319"/>
    </row>
    <row r="194" spans="8:9" s="99" customFormat="1" x14ac:dyDescent="0.3">
      <c r="H194" s="319"/>
      <c r="I194" s="319"/>
    </row>
    <row r="195" spans="8:9" s="99" customFormat="1" x14ac:dyDescent="0.3">
      <c r="H195" s="319"/>
      <c r="I195" s="319"/>
    </row>
    <row r="196" spans="8:9" s="99" customFormat="1" x14ac:dyDescent="0.3">
      <c r="H196" s="319"/>
      <c r="I196" s="319"/>
    </row>
    <row r="197" spans="8:9" s="99" customFormat="1" x14ac:dyDescent="0.3">
      <c r="H197" s="319"/>
      <c r="I197" s="319"/>
    </row>
    <row r="198" spans="8:9" s="99" customFormat="1" x14ac:dyDescent="0.3">
      <c r="H198" s="319"/>
      <c r="I198" s="319"/>
    </row>
    <row r="199" spans="8:9" s="99" customFormat="1" x14ac:dyDescent="0.3">
      <c r="H199" s="319"/>
      <c r="I199" s="319"/>
    </row>
    <row r="200" spans="8:9" s="99" customFormat="1" x14ac:dyDescent="0.3">
      <c r="H200" s="319"/>
      <c r="I200" s="319"/>
    </row>
    <row r="201" spans="8:9" s="99" customFormat="1" x14ac:dyDescent="0.3">
      <c r="H201" s="319"/>
      <c r="I201" s="319"/>
    </row>
    <row r="202" spans="8:9" s="99" customFormat="1" x14ac:dyDescent="0.3">
      <c r="H202" s="319"/>
      <c r="I202" s="319"/>
    </row>
    <row r="203" spans="8:9" s="99" customFormat="1" x14ac:dyDescent="0.3">
      <c r="H203" s="319"/>
      <c r="I203" s="319"/>
    </row>
    <row r="204" spans="8:9" s="99" customFormat="1" x14ac:dyDescent="0.3">
      <c r="H204" s="319"/>
      <c r="I204" s="319"/>
    </row>
    <row r="205" spans="8:9" s="99" customFormat="1" x14ac:dyDescent="0.3">
      <c r="H205" s="319"/>
      <c r="I205" s="319"/>
    </row>
    <row r="206" spans="8:9" s="99" customFormat="1" x14ac:dyDescent="0.3">
      <c r="H206" s="319"/>
      <c r="I206" s="319"/>
    </row>
    <row r="207" spans="8:9" s="99" customFormat="1" x14ac:dyDescent="0.3">
      <c r="H207" s="319"/>
      <c r="I207" s="319"/>
    </row>
    <row r="208" spans="8:9" s="99" customFormat="1" x14ac:dyDescent="0.3">
      <c r="H208" s="319"/>
      <c r="I208" s="319"/>
    </row>
    <row r="209" spans="8:9" s="99" customFormat="1" x14ac:dyDescent="0.3">
      <c r="H209" s="319"/>
      <c r="I209" s="319"/>
    </row>
    <row r="210" spans="8:9" s="99" customFormat="1" x14ac:dyDescent="0.3">
      <c r="H210" s="319"/>
      <c r="I210" s="319"/>
    </row>
    <row r="211" spans="8:9" s="99" customFormat="1" x14ac:dyDescent="0.3">
      <c r="H211" s="319"/>
      <c r="I211" s="319"/>
    </row>
    <row r="212" spans="8:9" s="99" customFormat="1" x14ac:dyDescent="0.3">
      <c r="H212" s="319"/>
      <c r="I212" s="319"/>
    </row>
    <row r="213" spans="8:9" s="99" customFormat="1" x14ac:dyDescent="0.3">
      <c r="H213" s="319"/>
      <c r="I213" s="319"/>
    </row>
    <row r="214" spans="8:9" s="99" customFormat="1" x14ac:dyDescent="0.3">
      <c r="H214" s="319"/>
      <c r="I214" s="319"/>
    </row>
    <row r="215" spans="8:9" s="99" customFormat="1" x14ac:dyDescent="0.3">
      <c r="H215" s="319"/>
      <c r="I215" s="319"/>
    </row>
    <row r="216" spans="8:9" s="99" customFormat="1" x14ac:dyDescent="0.3">
      <c r="H216" s="319"/>
      <c r="I216" s="319"/>
    </row>
    <row r="217" spans="8:9" s="99" customFormat="1" x14ac:dyDescent="0.3">
      <c r="H217" s="319"/>
      <c r="I217" s="319"/>
    </row>
    <row r="218" spans="8:9" s="99" customFormat="1" x14ac:dyDescent="0.3">
      <c r="H218" s="319"/>
      <c r="I218" s="319"/>
    </row>
    <row r="219" spans="8:9" s="99" customFormat="1" x14ac:dyDescent="0.3">
      <c r="H219" s="319"/>
      <c r="I219" s="319"/>
    </row>
    <row r="220" spans="8:9" s="99" customFormat="1" x14ac:dyDescent="0.3">
      <c r="H220" s="319"/>
      <c r="I220" s="319"/>
    </row>
    <row r="221" spans="8:9" s="99" customFormat="1" x14ac:dyDescent="0.3">
      <c r="H221" s="319"/>
      <c r="I221" s="319"/>
    </row>
    <row r="222" spans="8:9" s="99" customFormat="1" x14ac:dyDescent="0.3">
      <c r="H222" s="319"/>
      <c r="I222" s="319"/>
    </row>
    <row r="223" spans="8:9" s="99" customFormat="1" x14ac:dyDescent="0.3">
      <c r="H223" s="319"/>
      <c r="I223" s="319"/>
    </row>
    <row r="224" spans="8:9" s="99" customFormat="1" x14ac:dyDescent="0.3">
      <c r="H224" s="319"/>
      <c r="I224" s="319"/>
    </row>
    <row r="225" spans="8:9" s="99" customFormat="1" x14ac:dyDescent="0.3">
      <c r="H225" s="319"/>
      <c r="I225" s="319"/>
    </row>
    <row r="226" spans="8:9" s="99" customFormat="1" x14ac:dyDescent="0.3">
      <c r="H226" s="319"/>
      <c r="I226" s="319"/>
    </row>
    <row r="227" spans="8:9" s="99" customFormat="1" x14ac:dyDescent="0.3">
      <c r="H227" s="319"/>
      <c r="I227" s="319"/>
    </row>
    <row r="228" spans="8:9" s="99" customFormat="1" x14ac:dyDescent="0.3">
      <c r="H228" s="319"/>
      <c r="I228" s="319"/>
    </row>
    <row r="229" spans="8:9" s="99" customFormat="1" x14ac:dyDescent="0.3">
      <c r="H229" s="319"/>
      <c r="I229" s="319"/>
    </row>
    <row r="230" spans="8:9" s="99" customFormat="1" x14ac:dyDescent="0.3">
      <c r="H230" s="319"/>
      <c r="I230" s="319"/>
    </row>
    <row r="231" spans="8:9" s="99" customFormat="1" x14ac:dyDescent="0.3">
      <c r="H231" s="319"/>
      <c r="I231" s="319"/>
    </row>
    <row r="232" spans="8:9" s="99" customFormat="1" x14ac:dyDescent="0.3">
      <c r="H232" s="319"/>
      <c r="I232" s="319"/>
    </row>
    <row r="233" spans="8:9" s="99" customFormat="1" x14ac:dyDescent="0.3">
      <c r="H233" s="319"/>
      <c r="I233" s="319"/>
    </row>
    <row r="234" spans="8:9" s="99" customFormat="1" x14ac:dyDescent="0.3">
      <c r="H234" s="319"/>
      <c r="I234" s="319"/>
    </row>
    <row r="235" spans="8:9" s="99" customFormat="1" x14ac:dyDescent="0.3">
      <c r="H235" s="319"/>
      <c r="I235" s="319"/>
    </row>
    <row r="236" spans="8:9" s="99" customFormat="1" x14ac:dyDescent="0.3">
      <c r="H236" s="319"/>
      <c r="I236" s="319"/>
    </row>
    <row r="237" spans="8:9" s="99" customFormat="1" x14ac:dyDescent="0.3">
      <c r="H237" s="319"/>
      <c r="I237" s="319"/>
    </row>
    <row r="238" spans="8:9" s="99" customFormat="1" x14ac:dyDescent="0.3">
      <c r="H238" s="319"/>
      <c r="I238" s="319"/>
    </row>
    <row r="239" spans="8:9" s="99" customFormat="1" x14ac:dyDescent="0.3">
      <c r="H239" s="319"/>
      <c r="I239" s="319"/>
    </row>
    <row r="240" spans="8:9" s="99" customFormat="1" x14ac:dyDescent="0.3">
      <c r="H240" s="319"/>
      <c r="I240" s="319"/>
    </row>
    <row r="241" spans="8:9" s="99" customFormat="1" x14ac:dyDescent="0.3">
      <c r="H241" s="319"/>
      <c r="I241" s="319"/>
    </row>
    <row r="242" spans="8:9" s="99" customFormat="1" x14ac:dyDescent="0.3">
      <c r="H242" s="319"/>
      <c r="I242" s="319"/>
    </row>
    <row r="243" spans="8:9" s="99" customFormat="1" x14ac:dyDescent="0.3">
      <c r="H243" s="319"/>
      <c r="I243" s="319"/>
    </row>
    <row r="244" spans="8:9" s="99" customFormat="1" x14ac:dyDescent="0.3">
      <c r="H244" s="319"/>
      <c r="I244" s="319"/>
    </row>
    <row r="245" spans="8:9" s="99" customFormat="1" x14ac:dyDescent="0.3">
      <c r="H245" s="319"/>
      <c r="I245" s="319"/>
    </row>
    <row r="246" spans="8:9" s="99" customFormat="1" x14ac:dyDescent="0.3">
      <c r="H246" s="319"/>
      <c r="I246" s="319"/>
    </row>
    <row r="247" spans="8:9" s="99" customFormat="1" x14ac:dyDescent="0.3">
      <c r="H247" s="319"/>
      <c r="I247" s="319"/>
    </row>
    <row r="248" spans="8:9" s="99" customFormat="1" x14ac:dyDescent="0.3">
      <c r="H248" s="319"/>
      <c r="I248" s="319"/>
    </row>
    <row r="249" spans="8:9" s="99" customFormat="1" x14ac:dyDescent="0.3">
      <c r="H249" s="319"/>
      <c r="I249" s="319"/>
    </row>
    <row r="250" spans="8:9" s="99" customFormat="1" x14ac:dyDescent="0.3">
      <c r="H250" s="319"/>
      <c r="I250" s="319"/>
    </row>
    <row r="251" spans="8:9" s="99" customFormat="1" x14ac:dyDescent="0.3">
      <c r="H251" s="319"/>
      <c r="I251" s="319"/>
    </row>
    <row r="252" spans="8:9" s="99" customFormat="1" x14ac:dyDescent="0.3">
      <c r="H252" s="319"/>
      <c r="I252" s="319"/>
    </row>
    <row r="253" spans="8:9" s="99" customFormat="1" x14ac:dyDescent="0.3">
      <c r="H253" s="319"/>
      <c r="I253" s="319"/>
    </row>
    <row r="254" spans="8:9" s="99" customFormat="1" x14ac:dyDescent="0.3">
      <c r="H254" s="319"/>
      <c r="I254" s="319"/>
    </row>
    <row r="255" spans="8:9" s="99" customFormat="1" x14ac:dyDescent="0.3">
      <c r="H255" s="319"/>
      <c r="I255" s="319"/>
    </row>
    <row r="256" spans="8:9" s="99" customFormat="1" x14ac:dyDescent="0.3">
      <c r="H256" s="319"/>
      <c r="I256" s="319"/>
    </row>
    <row r="257" spans="8:9" s="99" customFormat="1" x14ac:dyDescent="0.3">
      <c r="H257" s="319"/>
      <c r="I257" s="319"/>
    </row>
    <row r="258" spans="8:9" s="99" customFormat="1" x14ac:dyDescent="0.3">
      <c r="H258" s="319"/>
      <c r="I258" s="319"/>
    </row>
    <row r="259" spans="8:9" s="99" customFormat="1" x14ac:dyDescent="0.3">
      <c r="H259" s="319"/>
      <c r="I259" s="319"/>
    </row>
    <row r="260" spans="8:9" s="99" customFormat="1" x14ac:dyDescent="0.3">
      <c r="H260" s="319"/>
      <c r="I260" s="319"/>
    </row>
    <row r="261" spans="8:9" s="99" customFormat="1" x14ac:dyDescent="0.3">
      <c r="H261" s="319"/>
      <c r="I261" s="319"/>
    </row>
    <row r="262" spans="8:9" s="99" customFormat="1" x14ac:dyDescent="0.3">
      <c r="H262" s="319"/>
      <c r="I262" s="319"/>
    </row>
    <row r="263" spans="8:9" s="99" customFormat="1" x14ac:dyDescent="0.3">
      <c r="H263" s="319"/>
      <c r="I263" s="319"/>
    </row>
    <row r="264" spans="8:9" s="99" customFormat="1" x14ac:dyDescent="0.3">
      <c r="H264" s="319"/>
      <c r="I264" s="319"/>
    </row>
    <row r="265" spans="8:9" s="99" customFormat="1" x14ac:dyDescent="0.3">
      <c r="H265" s="319"/>
      <c r="I265" s="319"/>
    </row>
    <row r="266" spans="8:9" s="99" customFormat="1" x14ac:dyDescent="0.3">
      <c r="H266" s="319"/>
      <c r="I266" s="319"/>
    </row>
    <row r="267" spans="8:9" s="99" customFormat="1" x14ac:dyDescent="0.3">
      <c r="H267" s="319"/>
      <c r="I267" s="319"/>
    </row>
    <row r="268" spans="8:9" s="99" customFormat="1" x14ac:dyDescent="0.3">
      <c r="H268" s="319"/>
      <c r="I268" s="319"/>
    </row>
    <row r="269" spans="8:9" s="99" customFormat="1" x14ac:dyDescent="0.3">
      <c r="H269" s="319"/>
      <c r="I269" s="319"/>
    </row>
    <row r="270" spans="8:9" s="99" customFormat="1" x14ac:dyDescent="0.3">
      <c r="H270" s="319"/>
      <c r="I270" s="319"/>
    </row>
    <row r="271" spans="8:9" s="99" customFormat="1" x14ac:dyDescent="0.3">
      <c r="H271" s="319"/>
      <c r="I271" s="319"/>
    </row>
    <row r="272" spans="8:9" s="99" customFormat="1" x14ac:dyDescent="0.3">
      <c r="H272" s="319"/>
      <c r="I272" s="319"/>
    </row>
    <row r="273" spans="8:9" s="99" customFormat="1" x14ac:dyDescent="0.3">
      <c r="H273" s="319"/>
      <c r="I273" s="319"/>
    </row>
    <row r="274" spans="8:9" s="99" customFormat="1" x14ac:dyDescent="0.3">
      <c r="H274" s="319"/>
      <c r="I274" s="319"/>
    </row>
    <row r="275" spans="8:9" s="99" customFormat="1" x14ac:dyDescent="0.3">
      <c r="H275" s="319"/>
      <c r="I275" s="319"/>
    </row>
    <row r="276" spans="8:9" s="99" customFormat="1" x14ac:dyDescent="0.3">
      <c r="H276" s="319"/>
      <c r="I276" s="319"/>
    </row>
    <row r="277" spans="8:9" s="99" customFormat="1" x14ac:dyDescent="0.3">
      <c r="H277" s="319"/>
      <c r="I277" s="319"/>
    </row>
    <row r="278" spans="8:9" s="99" customFormat="1" x14ac:dyDescent="0.3">
      <c r="H278" s="319"/>
      <c r="I278" s="319"/>
    </row>
    <row r="279" spans="8:9" s="99" customFormat="1" x14ac:dyDescent="0.3">
      <c r="H279" s="319"/>
      <c r="I279" s="319"/>
    </row>
    <row r="280" spans="8:9" s="99" customFormat="1" x14ac:dyDescent="0.3">
      <c r="H280" s="319"/>
      <c r="I280" s="319"/>
    </row>
    <row r="281" spans="8:9" s="99" customFormat="1" x14ac:dyDescent="0.3">
      <c r="H281" s="319"/>
      <c r="I281" s="319"/>
    </row>
    <row r="282" spans="8:9" s="99" customFormat="1" x14ac:dyDescent="0.3">
      <c r="H282" s="319"/>
      <c r="I282" s="319"/>
    </row>
    <row r="283" spans="8:9" s="99" customFormat="1" x14ac:dyDescent="0.3">
      <c r="H283" s="319"/>
      <c r="I283" s="319"/>
    </row>
    <row r="284" spans="8:9" s="99" customFormat="1" x14ac:dyDescent="0.3">
      <c r="H284" s="319"/>
      <c r="I284" s="319"/>
    </row>
    <row r="285" spans="8:9" s="99" customFormat="1" x14ac:dyDescent="0.3">
      <c r="H285" s="319"/>
      <c r="I285" s="319"/>
    </row>
    <row r="286" spans="8:9" s="99" customFormat="1" x14ac:dyDescent="0.3">
      <c r="H286" s="319"/>
      <c r="I286" s="319"/>
    </row>
    <row r="287" spans="8:9" s="99" customFormat="1" x14ac:dyDescent="0.3">
      <c r="H287" s="319"/>
      <c r="I287" s="319"/>
    </row>
    <row r="288" spans="8:9" s="99" customFormat="1" x14ac:dyDescent="0.3">
      <c r="H288" s="319"/>
      <c r="I288" s="319"/>
    </row>
    <row r="289" spans="8:9" s="99" customFormat="1" x14ac:dyDescent="0.3">
      <c r="H289" s="319"/>
      <c r="I289" s="319"/>
    </row>
    <row r="290" spans="8:9" s="99" customFormat="1" x14ac:dyDescent="0.3">
      <c r="H290" s="319"/>
      <c r="I290" s="319"/>
    </row>
    <row r="291" spans="8:9" s="99" customFormat="1" x14ac:dyDescent="0.3">
      <c r="H291" s="319"/>
      <c r="I291" s="319"/>
    </row>
    <row r="292" spans="8:9" s="99" customFormat="1" x14ac:dyDescent="0.3">
      <c r="H292" s="319"/>
      <c r="I292" s="319"/>
    </row>
    <row r="293" spans="8:9" s="99" customFormat="1" x14ac:dyDescent="0.3">
      <c r="H293" s="319"/>
      <c r="I293" s="319"/>
    </row>
    <row r="294" spans="8:9" s="99" customFormat="1" x14ac:dyDescent="0.3">
      <c r="H294" s="319"/>
      <c r="I294" s="319"/>
    </row>
    <row r="295" spans="8:9" s="99" customFormat="1" x14ac:dyDescent="0.3">
      <c r="H295" s="319"/>
      <c r="I295" s="319"/>
    </row>
    <row r="296" spans="8:9" s="99" customFormat="1" x14ac:dyDescent="0.3">
      <c r="H296" s="319"/>
      <c r="I296" s="319"/>
    </row>
    <row r="297" spans="8:9" s="99" customFormat="1" x14ac:dyDescent="0.3">
      <c r="H297" s="319"/>
      <c r="I297" s="319"/>
    </row>
    <row r="298" spans="8:9" s="99" customFormat="1" x14ac:dyDescent="0.3">
      <c r="H298" s="319"/>
      <c r="I298" s="319"/>
    </row>
    <row r="299" spans="8:9" s="99" customFormat="1" x14ac:dyDescent="0.3">
      <c r="H299" s="319"/>
      <c r="I299" s="319"/>
    </row>
    <row r="300" spans="8:9" s="99" customFormat="1" x14ac:dyDescent="0.3">
      <c r="H300" s="319"/>
      <c r="I300" s="319"/>
    </row>
    <row r="301" spans="8:9" s="99" customFormat="1" x14ac:dyDescent="0.3">
      <c r="H301" s="319"/>
      <c r="I301" s="319"/>
    </row>
    <row r="302" spans="8:9" s="99" customFormat="1" x14ac:dyDescent="0.3">
      <c r="H302" s="319"/>
      <c r="I302" s="319"/>
    </row>
    <row r="303" spans="8:9" s="99" customFormat="1" x14ac:dyDescent="0.3">
      <c r="H303" s="319"/>
      <c r="I303" s="319"/>
    </row>
    <row r="304" spans="8:9" s="99" customFormat="1" x14ac:dyDescent="0.3">
      <c r="H304" s="319"/>
      <c r="I304" s="319"/>
    </row>
    <row r="305" spans="8:9" s="99" customFormat="1" x14ac:dyDescent="0.3">
      <c r="H305" s="319"/>
      <c r="I305" s="319"/>
    </row>
    <row r="306" spans="8:9" s="99" customFormat="1" x14ac:dyDescent="0.3">
      <c r="H306" s="319"/>
      <c r="I306" s="319"/>
    </row>
    <row r="307" spans="8:9" s="99" customFormat="1" x14ac:dyDescent="0.3">
      <c r="H307" s="319"/>
      <c r="I307" s="319"/>
    </row>
    <row r="308" spans="8:9" s="99" customFormat="1" x14ac:dyDescent="0.3">
      <c r="H308" s="319"/>
      <c r="I308" s="319"/>
    </row>
    <row r="309" spans="8:9" s="99" customFormat="1" x14ac:dyDescent="0.3">
      <c r="H309" s="319"/>
      <c r="I309" s="319"/>
    </row>
    <row r="310" spans="8:9" s="99" customFormat="1" x14ac:dyDescent="0.3">
      <c r="H310" s="319"/>
      <c r="I310" s="319"/>
    </row>
    <row r="311" spans="8:9" s="99" customFormat="1" x14ac:dyDescent="0.3">
      <c r="H311" s="319"/>
      <c r="I311" s="319"/>
    </row>
    <row r="312" spans="8:9" s="99" customFormat="1" x14ac:dyDescent="0.3">
      <c r="H312" s="319"/>
      <c r="I312" s="319"/>
    </row>
    <row r="313" spans="8:9" s="99" customFormat="1" x14ac:dyDescent="0.3">
      <c r="H313" s="319"/>
      <c r="I313" s="319"/>
    </row>
    <row r="314" spans="8:9" s="99" customFormat="1" x14ac:dyDescent="0.3">
      <c r="H314" s="319"/>
      <c r="I314" s="319"/>
    </row>
    <row r="315" spans="8:9" s="99" customFormat="1" x14ac:dyDescent="0.3">
      <c r="H315" s="319"/>
      <c r="I315" s="319"/>
    </row>
    <row r="316" spans="8:9" s="99" customFormat="1" x14ac:dyDescent="0.3">
      <c r="H316" s="319"/>
      <c r="I316" s="319"/>
    </row>
    <row r="317" spans="8:9" s="99" customFormat="1" x14ac:dyDescent="0.3">
      <c r="H317" s="319"/>
      <c r="I317" s="319"/>
    </row>
    <row r="318" spans="8:9" s="99" customFormat="1" x14ac:dyDescent="0.3">
      <c r="H318" s="319"/>
      <c r="I318" s="319"/>
    </row>
    <row r="319" spans="8:9" s="99" customFormat="1" x14ac:dyDescent="0.3">
      <c r="H319" s="319"/>
      <c r="I319" s="319"/>
    </row>
    <row r="320" spans="8:9" s="99" customFormat="1" x14ac:dyDescent="0.3">
      <c r="H320" s="319"/>
      <c r="I320" s="319"/>
    </row>
    <row r="321" spans="8:9" s="99" customFormat="1" x14ac:dyDescent="0.3">
      <c r="H321" s="319"/>
      <c r="I321" s="319"/>
    </row>
    <row r="322" spans="8:9" s="99" customFormat="1" x14ac:dyDescent="0.3">
      <c r="H322" s="319"/>
      <c r="I322" s="319"/>
    </row>
    <row r="323" spans="8:9" s="99" customFormat="1" x14ac:dyDescent="0.3">
      <c r="H323" s="319"/>
      <c r="I323" s="319"/>
    </row>
    <row r="324" spans="8:9" s="99" customFormat="1" x14ac:dyDescent="0.3">
      <c r="H324" s="319"/>
      <c r="I324" s="319"/>
    </row>
    <row r="325" spans="8:9" s="99" customFormat="1" x14ac:dyDescent="0.3">
      <c r="H325" s="319"/>
      <c r="I325" s="319"/>
    </row>
    <row r="326" spans="8:9" s="99" customFormat="1" x14ac:dyDescent="0.3">
      <c r="H326" s="319"/>
      <c r="I326" s="319"/>
    </row>
    <row r="327" spans="8:9" s="99" customFormat="1" x14ac:dyDescent="0.3">
      <c r="H327" s="319"/>
      <c r="I327" s="319"/>
    </row>
    <row r="328" spans="8:9" s="99" customFormat="1" x14ac:dyDescent="0.3">
      <c r="H328" s="319"/>
      <c r="I328" s="319"/>
    </row>
    <row r="329" spans="8:9" s="99" customFormat="1" x14ac:dyDescent="0.3">
      <c r="H329" s="319"/>
      <c r="I329" s="319"/>
    </row>
    <row r="330" spans="8:9" s="99" customFormat="1" x14ac:dyDescent="0.3">
      <c r="H330" s="319"/>
      <c r="I330" s="319"/>
    </row>
    <row r="331" spans="8:9" s="99" customFormat="1" x14ac:dyDescent="0.3">
      <c r="H331" s="319"/>
      <c r="I331" s="319"/>
    </row>
    <row r="332" spans="8:9" s="99" customFormat="1" x14ac:dyDescent="0.3">
      <c r="H332" s="319"/>
      <c r="I332" s="319"/>
    </row>
    <row r="333" spans="8:9" s="99" customFormat="1" x14ac:dyDescent="0.3">
      <c r="H333" s="319"/>
      <c r="I333" s="319"/>
    </row>
    <row r="334" spans="8:9" s="99" customFormat="1" x14ac:dyDescent="0.3">
      <c r="H334" s="319"/>
      <c r="I334" s="319"/>
    </row>
    <row r="335" spans="8:9" s="99" customFormat="1" x14ac:dyDescent="0.3">
      <c r="H335" s="319"/>
      <c r="I335" s="319"/>
    </row>
    <row r="336" spans="8:9" s="99" customFormat="1" x14ac:dyDescent="0.3">
      <c r="H336" s="319"/>
      <c r="I336" s="319"/>
    </row>
    <row r="337" spans="8:9" s="99" customFormat="1" x14ac:dyDescent="0.3">
      <c r="H337" s="319"/>
      <c r="I337" s="319"/>
    </row>
    <row r="338" spans="8:9" s="99" customFormat="1" x14ac:dyDescent="0.3">
      <c r="H338" s="319"/>
      <c r="I338" s="319"/>
    </row>
    <row r="339" spans="8:9" s="99" customFormat="1" x14ac:dyDescent="0.3">
      <c r="H339" s="319"/>
      <c r="I339" s="319"/>
    </row>
    <row r="340" spans="8:9" s="99" customFormat="1" x14ac:dyDescent="0.3">
      <c r="H340" s="319"/>
      <c r="I340" s="319"/>
    </row>
    <row r="341" spans="8:9" s="99" customFormat="1" x14ac:dyDescent="0.3">
      <c r="H341" s="319"/>
      <c r="I341" s="319"/>
    </row>
    <row r="342" spans="8:9" s="99" customFormat="1" x14ac:dyDescent="0.3">
      <c r="H342" s="319"/>
      <c r="I342" s="319"/>
    </row>
    <row r="343" spans="8:9" s="99" customFormat="1" x14ac:dyDescent="0.3">
      <c r="H343" s="319"/>
      <c r="I343" s="319"/>
    </row>
    <row r="344" spans="8:9" s="99" customFormat="1" x14ac:dyDescent="0.3">
      <c r="H344" s="319"/>
      <c r="I344" s="319"/>
    </row>
    <row r="345" spans="8:9" s="99" customFormat="1" x14ac:dyDescent="0.3">
      <c r="H345" s="319"/>
      <c r="I345" s="319"/>
    </row>
    <row r="346" spans="8:9" s="99" customFormat="1" x14ac:dyDescent="0.3">
      <c r="H346" s="319"/>
      <c r="I346" s="319"/>
    </row>
    <row r="347" spans="8:9" s="99" customFormat="1" x14ac:dyDescent="0.3">
      <c r="H347" s="319"/>
      <c r="I347" s="319"/>
    </row>
    <row r="348" spans="8:9" s="99" customFormat="1" x14ac:dyDescent="0.3">
      <c r="H348" s="319"/>
      <c r="I348" s="319"/>
    </row>
    <row r="349" spans="8:9" s="99" customFormat="1" x14ac:dyDescent="0.3">
      <c r="H349" s="319"/>
      <c r="I349" s="319"/>
    </row>
    <row r="350" spans="8:9" s="99" customFormat="1" x14ac:dyDescent="0.3">
      <c r="H350" s="319"/>
      <c r="I350" s="319"/>
    </row>
    <row r="351" spans="8:9" s="99" customFormat="1" x14ac:dyDescent="0.3">
      <c r="H351" s="319"/>
      <c r="I351" s="319"/>
    </row>
    <row r="352" spans="8:9" s="99" customFormat="1" x14ac:dyDescent="0.3">
      <c r="H352" s="319"/>
      <c r="I352" s="319"/>
    </row>
    <row r="353" spans="8:9" s="99" customFormat="1" x14ac:dyDescent="0.3">
      <c r="H353" s="319"/>
      <c r="I353" s="319"/>
    </row>
    <row r="354" spans="8:9" s="99" customFormat="1" x14ac:dyDescent="0.3">
      <c r="H354" s="319"/>
      <c r="I354" s="319"/>
    </row>
    <row r="355" spans="8:9" s="99" customFormat="1" x14ac:dyDescent="0.3">
      <c r="H355" s="319"/>
      <c r="I355" s="319"/>
    </row>
    <row r="356" spans="8:9" s="99" customFormat="1" x14ac:dyDescent="0.3">
      <c r="H356" s="319"/>
      <c r="I356" s="319"/>
    </row>
    <row r="357" spans="8:9" s="99" customFormat="1" x14ac:dyDescent="0.3">
      <c r="H357" s="319"/>
      <c r="I357" s="319"/>
    </row>
    <row r="358" spans="8:9" s="99" customFormat="1" x14ac:dyDescent="0.3">
      <c r="H358" s="319"/>
      <c r="I358" s="319"/>
    </row>
    <row r="359" spans="8:9" s="99" customFormat="1" x14ac:dyDescent="0.3">
      <c r="H359" s="319"/>
      <c r="I359" s="319"/>
    </row>
    <row r="360" spans="8:9" s="99" customFormat="1" x14ac:dyDescent="0.3">
      <c r="H360" s="319"/>
      <c r="I360" s="319"/>
    </row>
    <row r="361" spans="8:9" s="99" customFormat="1" x14ac:dyDescent="0.3">
      <c r="H361" s="319"/>
      <c r="I361" s="319"/>
    </row>
    <row r="362" spans="8:9" s="99" customFormat="1" x14ac:dyDescent="0.3">
      <c r="H362" s="319"/>
      <c r="I362" s="319"/>
    </row>
    <row r="363" spans="8:9" s="99" customFormat="1" x14ac:dyDescent="0.3">
      <c r="H363" s="319"/>
      <c r="I363" s="319"/>
    </row>
    <row r="364" spans="8:9" s="99" customFormat="1" x14ac:dyDescent="0.3">
      <c r="H364" s="319"/>
      <c r="I364" s="319"/>
    </row>
    <row r="365" spans="8:9" s="99" customFormat="1" x14ac:dyDescent="0.3">
      <c r="H365" s="319"/>
      <c r="I365" s="319"/>
    </row>
    <row r="366" spans="8:9" s="99" customFormat="1" x14ac:dyDescent="0.3">
      <c r="H366" s="319"/>
      <c r="I366" s="319"/>
    </row>
    <row r="367" spans="8:9" s="99" customFormat="1" x14ac:dyDescent="0.3">
      <c r="H367" s="319"/>
      <c r="I367" s="319"/>
    </row>
    <row r="368" spans="8:9" s="99" customFormat="1" x14ac:dyDescent="0.3">
      <c r="H368" s="319"/>
      <c r="I368" s="319"/>
    </row>
    <row r="369" spans="8:9" s="99" customFormat="1" x14ac:dyDescent="0.3">
      <c r="H369" s="319"/>
      <c r="I369" s="319"/>
    </row>
    <row r="370" spans="8:9" s="99" customFormat="1" x14ac:dyDescent="0.3">
      <c r="H370" s="319"/>
      <c r="I370" s="319"/>
    </row>
    <row r="371" spans="8:9" s="99" customFormat="1" x14ac:dyDescent="0.3">
      <c r="H371" s="319"/>
      <c r="I371" s="319"/>
    </row>
    <row r="372" spans="8:9" s="99" customFormat="1" x14ac:dyDescent="0.3">
      <c r="H372" s="319"/>
      <c r="I372" s="319"/>
    </row>
    <row r="373" spans="8:9" s="99" customFormat="1" x14ac:dyDescent="0.3">
      <c r="H373" s="319"/>
      <c r="I373" s="319"/>
    </row>
    <row r="374" spans="8:9" s="99" customFormat="1" x14ac:dyDescent="0.3">
      <c r="H374" s="319"/>
      <c r="I374" s="319"/>
    </row>
    <row r="375" spans="8:9" s="99" customFormat="1" x14ac:dyDescent="0.3">
      <c r="H375" s="319"/>
      <c r="I375" s="319"/>
    </row>
    <row r="376" spans="8:9" s="99" customFormat="1" x14ac:dyDescent="0.3">
      <c r="H376" s="319"/>
      <c r="I376" s="319"/>
    </row>
    <row r="377" spans="8:9" s="99" customFormat="1" x14ac:dyDescent="0.3">
      <c r="H377" s="319"/>
      <c r="I377" s="319"/>
    </row>
    <row r="378" spans="8:9" s="99" customFormat="1" x14ac:dyDescent="0.3">
      <c r="H378" s="319"/>
      <c r="I378" s="319"/>
    </row>
    <row r="379" spans="8:9" s="99" customFormat="1" x14ac:dyDescent="0.3">
      <c r="H379" s="319"/>
      <c r="I379" s="319"/>
    </row>
    <row r="380" spans="8:9" s="99" customFormat="1" x14ac:dyDescent="0.3">
      <c r="H380" s="319"/>
      <c r="I380" s="319"/>
    </row>
    <row r="381" spans="8:9" s="99" customFormat="1" x14ac:dyDescent="0.3">
      <c r="H381" s="319"/>
      <c r="I381" s="319"/>
    </row>
    <row r="382" spans="8:9" s="99" customFormat="1" x14ac:dyDescent="0.3">
      <c r="H382" s="319"/>
      <c r="I382" s="319"/>
    </row>
    <row r="383" spans="8:9" s="99" customFormat="1" x14ac:dyDescent="0.3">
      <c r="H383" s="319"/>
      <c r="I383" s="319"/>
    </row>
    <row r="384" spans="8:9" s="99" customFormat="1" x14ac:dyDescent="0.3">
      <c r="H384" s="319"/>
      <c r="I384" s="319"/>
    </row>
    <row r="385" spans="8:9" s="99" customFormat="1" x14ac:dyDescent="0.3">
      <c r="H385" s="319"/>
      <c r="I385" s="319"/>
    </row>
    <row r="386" spans="8:9" s="99" customFormat="1" x14ac:dyDescent="0.3">
      <c r="H386" s="319"/>
      <c r="I386" s="319"/>
    </row>
    <row r="387" spans="8:9" s="99" customFormat="1" x14ac:dyDescent="0.3">
      <c r="H387" s="319"/>
      <c r="I387" s="319"/>
    </row>
    <row r="388" spans="8:9" s="99" customFormat="1" x14ac:dyDescent="0.3">
      <c r="H388" s="319"/>
      <c r="I388" s="319"/>
    </row>
    <row r="389" spans="8:9" s="99" customFormat="1" x14ac:dyDescent="0.3">
      <c r="H389" s="319"/>
      <c r="I389" s="319"/>
    </row>
    <row r="390" spans="8:9" s="99" customFormat="1" x14ac:dyDescent="0.3">
      <c r="H390" s="319"/>
      <c r="I390" s="319"/>
    </row>
    <row r="391" spans="8:9" s="99" customFormat="1" x14ac:dyDescent="0.3">
      <c r="H391" s="319"/>
      <c r="I391" s="319"/>
    </row>
    <row r="392" spans="8:9" s="99" customFormat="1" x14ac:dyDescent="0.3">
      <c r="H392" s="319"/>
      <c r="I392" s="319"/>
    </row>
    <row r="393" spans="8:9" s="99" customFormat="1" x14ac:dyDescent="0.3">
      <c r="H393" s="319"/>
      <c r="I393" s="319"/>
    </row>
    <row r="394" spans="8:9" s="99" customFormat="1" x14ac:dyDescent="0.3">
      <c r="H394" s="319"/>
      <c r="I394" s="319"/>
    </row>
    <row r="395" spans="8:9" s="99" customFormat="1" x14ac:dyDescent="0.3">
      <c r="H395" s="319"/>
      <c r="I395" s="319"/>
    </row>
    <row r="396" spans="8:9" s="99" customFormat="1" x14ac:dyDescent="0.3">
      <c r="H396" s="319"/>
      <c r="I396" s="319"/>
    </row>
    <row r="397" spans="8:9" s="99" customFormat="1" x14ac:dyDescent="0.3">
      <c r="H397" s="319"/>
      <c r="I397" s="319"/>
    </row>
    <row r="398" spans="8:9" s="99" customFormat="1" x14ac:dyDescent="0.3">
      <c r="H398" s="319"/>
      <c r="I398" s="319"/>
    </row>
    <row r="399" spans="8:9" s="99" customFormat="1" x14ac:dyDescent="0.3">
      <c r="H399" s="319"/>
      <c r="I399" s="319"/>
    </row>
    <row r="400" spans="8:9" s="99" customFormat="1" x14ac:dyDescent="0.3">
      <c r="H400" s="319"/>
      <c r="I400" s="319"/>
    </row>
    <row r="401" spans="8:9" s="99" customFormat="1" x14ac:dyDescent="0.3">
      <c r="H401" s="319"/>
      <c r="I401" s="319"/>
    </row>
    <row r="402" spans="8:9" s="99" customFormat="1" x14ac:dyDescent="0.3">
      <c r="H402" s="319"/>
      <c r="I402" s="319"/>
    </row>
    <row r="403" spans="8:9" s="99" customFormat="1" x14ac:dyDescent="0.3">
      <c r="H403" s="319"/>
      <c r="I403" s="319"/>
    </row>
    <row r="404" spans="8:9" s="99" customFormat="1" x14ac:dyDescent="0.3">
      <c r="H404" s="319"/>
      <c r="I404" s="319"/>
    </row>
    <row r="405" spans="8:9" s="99" customFormat="1" x14ac:dyDescent="0.3">
      <c r="H405" s="319"/>
      <c r="I405" s="319"/>
    </row>
    <row r="406" spans="8:9" s="99" customFormat="1" x14ac:dyDescent="0.3">
      <c r="H406" s="319"/>
      <c r="I406" s="319"/>
    </row>
    <row r="407" spans="8:9" s="99" customFormat="1" x14ac:dyDescent="0.3">
      <c r="H407" s="319"/>
      <c r="I407" s="319"/>
    </row>
    <row r="408" spans="8:9" s="99" customFormat="1" x14ac:dyDescent="0.3">
      <c r="H408" s="319"/>
      <c r="I408" s="319"/>
    </row>
    <row r="409" spans="8:9" s="99" customFormat="1" x14ac:dyDescent="0.3">
      <c r="H409" s="319"/>
      <c r="I409" s="319"/>
    </row>
    <row r="410" spans="8:9" s="99" customFormat="1" x14ac:dyDescent="0.3">
      <c r="H410" s="319"/>
      <c r="I410" s="319"/>
    </row>
    <row r="411" spans="8:9" s="99" customFormat="1" x14ac:dyDescent="0.3">
      <c r="H411" s="319"/>
      <c r="I411" s="319"/>
    </row>
    <row r="412" spans="8:9" s="99" customFormat="1" x14ac:dyDescent="0.3">
      <c r="H412" s="319"/>
      <c r="I412" s="319"/>
    </row>
    <row r="413" spans="8:9" s="99" customFormat="1" x14ac:dyDescent="0.3">
      <c r="H413" s="319"/>
      <c r="I413" s="319"/>
    </row>
    <row r="414" spans="8:9" s="99" customFormat="1" x14ac:dyDescent="0.3">
      <c r="H414" s="319"/>
      <c r="I414" s="319"/>
    </row>
    <row r="415" spans="8:9" s="99" customFormat="1" x14ac:dyDescent="0.3">
      <c r="H415" s="319"/>
      <c r="I415" s="319"/>
    </row>
    <row r="416" spans="8:9" s="99" customFormat="1" x14ac:dyDescent="0.3">
      <c r="H416" s="319"/>
      <c r="I416" s="319"/>
    </row>
    <row r="417" spans="8:9" s="99" customFormat="1" x14ac:dyDescent="0.3">
      <c r="H417" s="319"/>
      <c r="I417" s="319"/>
    </row>
    <row r="418" spans="8:9" s="99" customFormat="1" x14ac:dyDescent="0.3">
      <c r="H418" s="319"/>
      <c r="I418" s="319"/>
    </row>
    <row r="419" spans="8:9" s="99" customFormat="1" x14ac:dyDescent="0.3">
      <c r="H419" s="319"/>
      <c r="I419" s="319"/>
    </row>
    <row r="420" spans="8:9" s="99" customFormat="1" x14ac:dyDescent="0.3">
      <c r="H420" s="319"/>
      <c r="I420" s="319"/>
    </row>
    <row r="421" spans="8:9" s="99" customFormat="1" x14ac:dyDescent="0.3">
      <c r="H421" s="319"/>
      <c r="I421" s="319"/>
    </row>
    <row r="422" spans="8:9" s="99" customFormat="1" x14ac:dyDescent="0.3">
      <c r="H422" s="319"/>
      <c r="I422" s="319"/>
    </row>
    <row r="423" spans="8:9" s="99" customFormat="1" x14ac:dyDescent="0.3">
      <c r="H423" s="319"/>
      <c r="I423" s="319"/>
    </row>
    <row r="424" spans="8:9" s="99" customFormat="1" x14ac:dyDescent="0.3">
      <c r="H424" s="319"/>
      <c r="I424" s="319"/>
    </row>
    <row r="425" spans="8:9" s="99" customFormat="1" x14ac:dyDescent="0.3">
      <c r="H425" s="319"/>
      <c r="I425" s="319"/>
    </row>
    <row r="426" spans="8:9" s="99" customFormat="1" x14ac:dyDescent="0.3">
      <c r="H426" s="319"/>
      <c r="I426" s="319"/>
    </row>
    <row r="427" spans="8:9" s="99" customFormat="1" x14ac:dyDescent="0.3">
      <c r="H427" s="319"/>
      <c r="I427" s="319"/>
    </row>
    <row r="428" spans="8:9" s="99" customFormat="1" x14ac:dyDescent="0.3">
      <c r="H428" s="319"/>
      <c r="I428" s="319"/>
    </row>
    <row r="429" spans="8:9" s="99" customFormat="1" x14ac:dyDescent="0.3">
      <c r="H429" s="319"/>
      <c r="I429" s="319"/>
    </row>
    <row r="430" spans="8:9" s="99" customFormat="1" x14ac:dyDescent="0.3">
      <c r="H430" s="319"/>
      <c r="I430" s="319"/>
    </row>
    <row r="431" spans="8:9" s="99" customFormat="1" x14ac:dyDescent="0.3">
      <c r="H431" s="319"/>
      <c r="I431" s="319"/>
    </row>
    <row r="432" spans="8:9" s="99" customFormat="1" x14ac:dyDescent="0.3">
      <c r="H432" s="319"/>
      <c r="I432" s="319"/>
    </row>
    <row r="433" spans="8:9" s="99" customFormat="1" x14ac:dyDescent="0.3">
      <c r="H433" s="319"/>
      <c r="I433" s="319"/>
    </row>
    <row r="434" spans="8:9" s="99" customFormat="1" x14ac:dyDescent="0.3">
      <c r="H434" s="319"/>
      <c r="I434" s="319"/>
    </row>
    <row r="435" spans="8:9" s="99" customFormat="1" x14ac:dyDescent="0.3">
      <c r="H435" s="319"/>
      <c r="I435" s="319"/>
    </row>
    <row r="436" spans="8:9" s="99" customFormat="1" x14ac:dyDescent="0.3">
      <c r="H436" s="319"/>
      <c r="I436" s="319"/>
    </row>
    <row r="437" spans="8:9" s="99" customFormat="1" x14ac:dyDescent="0.3">
      <c r="H437" s="319"/>
      <c r="I437" s="319"/>
    </row>
    <row r="438" spans="8:9" s="99" customFormat="1" x14ac:dyDescent="0.3">
      <c r="H438" s="319"/>
      <c r="I438" s="319"/>
    </row>
    <row r="439" spans="8:9" s="99" customFormat="1" x14ac:dyDescent="0.3">
      <c r="H439" s="319"/>
      <c r="I439" s="319"/>
    </row>
    <row r="440" spans="8:9" s="99" customFormat="1" x14ac:dyDescent="0.3">
      <c r="H440" s="319"/>
      <c r="I440" s="319"/>
    </row>
    <row r="441" spans="8:9" s="99" customFormat="1" x14ac:dyDescent="0.3">
      <c r="H441" s="319"/>
      <c r="I441" s="319"/>
    </row>
    <row r="442" spans="8:9" s="99" customFormat="1" x14ac:dyDescent="0.3">
      <c r="H442" s="319"/>
      <c r="I442" s="319"/>
    </row>
    <row r="443" spans="8:9" s="99" customFormat="1" x14ac:dyDescent="0.3">
      <c r="H443" s="319"/>
      <c r="I443" s="319"/>
    </row>
    <row r="444" spans="8:9" s="99" customFormat="1" x14ac:dyDescent="0.3">
      <c r="H444" s="319"/>
      <c r="I444" s="319"/>
    </row>
    <row r="445" spans="8:9" s="99" customFormat="1" x14ac:dyDescent="0.3">
      <c r="H445" s="319"/>
      <c r="I445" s="319"/>
    </row>
  </sheetData>
  <mergeCells count="16">
    <mergeCell ref="H3:I3"/>
    <mergeCell ref="H1:J1"/>
    <mergeCell ref="H2:J2"/>
    <mergeCell ref="H5:J5"/>
    <mergeCell ref="H10:J10"/>
    <mergeCell ref="H8:J8"/>
    <mergeCell ref="H6:J6"/>
    <mergeCell ref="H9:J9"/>
    <mergeCell ref="H7:J7"/>
    <mergeCell ref="H11:J11"/>
    <mergeCell ref="H16:J16"/>
    <mergeCell ref="H14:J14"/>
    <mergeCell ref="H12:J12"/>
    <mergeCell ref="H17:J17"/>
    <mergeCell ref="H15:J15"/>
    <mergeCell ref="H13:J13"/>
  </mergeCells>
  <dataValidations count="2">
    <dataValidation type="list" allowBlank="1" showInputMessage="1" showErrorMessage="1" sqref="I4">
      <formula1>$M$1:$M$12</formula1>
    </dataValidation>
    <dataValidation type="list" allowBlank="1" showInputMessage="1" showErrorMessage="1" sqref="J4">
      <formula1>$N$1:$N$12</formula1>
    </dataValidation>
  </dataValidations>
  <hyperlinks>
    <hyperlink ref="H1" location="'Мощность'!A1" display="'Мощность'!A1"/>
    <hyperlink ref="H2" location="'Данные по ТП'!A1" display="'Данные по ТП'!A1"/>
    <hyperlink ref="H3" location="'Бух. учет'!A1" display="'Бух. учет'!A1"/>
    <hyperlink ref="H5" location="'ТП-1-11'!A1" display="'ТП-1-11'!A1"/>
    <hyperlink ref="H6" location="'ТП-12 -20'!A1" display="'ТП-12 -20'!A1"/>
    <hyperlink ref="H7" location="'ТП-21-30 '!A1" display="'ТП-21-30 '!A1"/>
    <hyperlink ref="H8" location="'ТП-31-39'!A1" display="'ТП-31-39'!A1"/>
    <hyperlink ref="H9" location="'ТП-41-49 '!A1" display="'ТП-41-49 '!A1"/>
    <hyperlink ref="H10" location="'ТП-50-59 '!A1" display="'ТП-50-59 '!A1"/>
    <hyperlink ref="H11" location="'ТП-60-66 '!A1" display="'ТП-60-66 '!A1"/>
    <hyperlink ref="H12" location="'ТП-70-83'!A1" display="'ТП-70-83'!A1"/>
    <hyperlink ref="H13" location="'ТП-90-100'!A1" display="'ТП-90-100'!A1"/>
    <hyperlink ref="H14" location="'ТП-101-110'!A1" display="'ТП-101-110'!A1"/>
    <hyperlink ref="H15" location="'ЦРП-1'!A1" display="'ЦРП-1'!A1"/>
    <hyperlink ref="H16" location="'КТПн-1-29'!A1" display="'КТПн-1-29'!A1"/>
    <hyperlink ref="H17" location="'КТПн-37-133 '!A1" display="'КТПн-37-133 '!A1"/>
    <hyperlink ref="H17:J17" location="'КТПн-37-142 '!A1" display="КТПн-37-142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F00B0"/>
  </sheetPr>
  <dimension ref="A1:BH511"/>
  <sheetViews>
    <sheetView topLeftCell="A256" zoomScale="80" zoomScaleNormal="80" workbookViewId="0">
      <selection activeCell="D217" sqref="D217"/>
    </sheetView>
  </sheetViews>
  <sheetFormatPr defaultColWidth="0" defaultRowHeight="18" x14ac:dyDescent="0.25"/>
  <cols>
    <col min="1" max="1" width="30.42578125" style="58" customWidth="1"/>
    <col min="2" max="2" width="7.42578125" customWidth="1"/>
    <col min="3" max="3" width="11.42578125" style="391" customWidth="1"/>
    <col min="4" max="4" width="61.28515625" customWidth="1"/>
    <col min="5" max="5" width="16.5703125" style="391" customWidth="1"/>
    <col min="6" max="6" width="16.28515625" style="391" customWidth="1"/>
    <col min="7" max="12" width="8.7109375" style="391" customWidth="1"/>
    <col min="13" max="13" width="16" style="155" customWidth="1"/>
    <col min="14" max="15" width="11.42578125" customWidth="1"/>
    <col min="16" max="16" width="14.85546875" customWidth="1"/>
    <col min="17" max="60" width="0" style="99" hidden="1" customWidth="1"/>
    <col min="61" max="16384" width="9.140625" hidden="1"/>
  </cols>
  <sheetData>
    <row r="1" spans="1:17" ht="18.75" x14ac:dyDescent="0.2">
      <c r="A1" s="49" t="s">
        <v>0</v>
      </c>
      <c r="B1" s="866" t="s">
        <v>372</v>
      </c>
      <c r="C1" s="453"/>
      <c r="D1" s="53" t="s">
        <v>5</v>
      </c>
      <c r="E1" s="453"/>
      <c r="F1" s="453"/>
      <c r="G1" s="853" t="s">
        <v>1413</v>
      </c>
      <c r="H1" s="854"/>
      <c r="I1" s="855"/>
      <c r="J1" s="853" t="s">
        <v>1414</v>
      </c>
      <c r="K1" s="854"/>
      <c r="L1" s="855"/>
      <c r="M1" s="866" t="s">
        <v>9</v>
      </c>
      <c r="N1" s="866" t="s">
        <v>10</v>
      </c>
      <c r="O1" s="866" t="s">
        <v>11</v>
      </c>
      <c r="P1" s="866" t="s">
        <v>12</v>
      </c>
    </row>
    <row r="2" spans="1:17" ht="18.75" x14ac:dyDescent="0.2">
      <c r="A2" s="50" t="s">
        <v>1</v>
      </c>
      <c r="B2" s="950"/>
      <c r="C2" s="378"/>
      <c r="D2" s="54" t="s">
        <v>59</v>
      </c>
      <c r="E2" s="378"/>
      <c r="F2" s="378"/>
      <c r="G2" s="856"/>
      <c r="H2" s="857"/>
      <c r="I2" s="858"/>
      <c r="J2" s="856"/>
      <c r="K2" s="857"/>
      <c r="L2" s="858"/>
      <c r="M2" s="867"/>
      <c r="N2" s="867"/>
      <c r="O2" s="867"/>
      <c r="P2" s="867"/>
    </row>
    <row r="3" spans="1:17" ht="18.75" x14ac:dyDescent="0.2">
      <c r="A3" s="50" t="s">
        <v>2</v>
      </c>
      <c r="B3" s="950"/>
      <c r="C3" s="378"/>
      <c r="D3" s="54" t="s">
        <v>60</v>
      </c>
      <c r="E3" s="378"/>
      <c r="F3" s="378"/>
      <c r="G3" s="856"/>
      <c r="H3" s="857"/>
      <c r="I3" s="858"/>
      <c r="J3" s="856"/>
      <c r="K3" s="857"/>
      <c r="L3" s="858"/>
      <c r="M3" s="867"/>
      <c r="N3" s="867"/>
      <c r="O3" s="867"/>
      <c r="P3" s="867"/>
    </row>
    <row r="4" spans="1:17" ht="18.75" x14ac:dyDescent="0.2">
      <c r="A4" s="50" t="s">
        <v>58</v>
      </c>
      <c r="B4" s="950"/>
      <c r="C4" s="378"/>
      <c r="D4" s="55"/>
      <c r="E4" s="378"/>
      <c r="F4" s="378"/>
      <c r="G4" s="856"/>
      <c r="H4" s="857"/>
      <c r="I4" s="858"/>
      <c r="J4" s="856"/>
      <c r="K4" s="857"/>
      <c r="L4" s="858"/>
      <c r="M4" s="867"/>
      <c r="N4" s="867"/>
      <c r="O4" s="867"/>
      <c r="P4" s="867"/>
    </row>
    <row r="5" spans="1:17" ht="19.5" thickBot="1" x14ac:dyDescent="0.25">
      <c r="A5" s="51" t="s">
        <v>4</v>
      </c>
      <c r="B5" s="951"/>
      <c r="C5" s="382"/>
      <c r="D5" s="56"/>
      <c r="E5" s="382"/>
      <c r="F5" s="382"/>
      <c r="G5" s="859"/>
      <c r="H5" s="860"/>
      <c r="I5" s="861"/>
      <c r="J5" s="859"/>
      <c r="K5" s="860"/>
      <c r="L5" s="861"/>
      <c r="M5" s="868"/>
      <c r="N5" s="868"/>
      <c r="O5" s="868"/>
      <c r="P5" s="868"/>
    </row>
    <row r="6" spans="1:17" ht="54.75" thickBot="1" x14ac:dyDescent="0.25">
      <c r="A6" s="181">
        <v>44877</v>
      </c>
      <c r="B6" s="872" t="s">
        <v>373</v>
      </c>
      <c r="C6" s="364" t="s">
        <v>1309</v>
      </c>
      <c r="D6" s="123" t="s">
        <v>1224</v>
      </c>
      <c r="E6" s="367" t="s">
        <v>1308</v>
      </c>
      <c r="F6" s="475" t="s">
        <v>1381</v>
      </c>
      <c r="G6" s="475" t="s">
        <v>1415</v>
      </c>
      <c r="H6" s="681" t="s">
        <v>1416</v>
      </c>
      <c r="I6" s="475" t="s">
        <v>1417</v>
      </c>
      <c r="J6" s="681" t="s">
        <v>1319</v>
      </c>
      <c r="K6" s="475" t="s">
        <v>1418</v>
      </c>
      <c r="L6" s="475" t="s">
        <v>1419</v>
      </c>
      <c r="M6" s="154" t="str">
        <f>'Данные по ТП'!C93</f>
        <v>ТМ-400/10</v>
      </c>
      <c r="N6" s="125" t="s">
        <v>1225</v>
      </c>
      <c r="O6" s="124" t="s">
        <v>5</v>
      </c>
      <c r="P6" s="126">
        <f>'Данные по ТП'!F93</f>
        <v>40697</v>
      </c>
    </row>
    <row r="7" spans="1:17" ht="19.5" thickBot="1" x14ac:dyDescent="0.25">
      <c r="A7" s="850" t="s">
        <v>1649</v>
      </c>
      <c r="B7" s="896"/>
      <c r="C7" s="378">
        <v>1</v>
      </c>
      <c r="D7" s="161" t="s">
        <v>1024</v>
      </c>
      <c r="E7" s="392"/>
      <c r="F7" s="655">
        <f>((O7*1.73*220*0.9)/1000)+((N7*1.73*220*0.9)/1000)+((M7*1.73*220*0.9)/1000)</f>
        <v>0</v>
      </c>
      <c r="G7" s="845"/>
      <c r="H7" s="845"/>
      <c r="I7" s="845"/>
      <c r="J7" s="845"/>
      <c r="K7" s="845"/>
      <c r="L7" s="845"/>
      <c r="M7" s="190"/>
      <c r="N7" s="190"/>
      <c r="O7" s="190"/>
      <c r="P7" s="190"/>
    </row>
    <row r="8" spans="1:17" ht="22.5" customHeight="1" thickBot="1" x14ac:dyDescent="0.25">
      <c r="A8" s="913"/>
      <c r="B8" s="896"/>
      <c r="C8" s="378">
        <v>2</v>
      </c>
      <c r="D8" s="161" t="s">
        <v>1069</v>
      </c>
      <c r="E8" s="392"/>
      <c r="F8" s="655">
        <f t="shared" ref="F8:F14" si="0">((O8*1.73*220*0.9)/1000)+((N8*1.73*220*0.9)/1000)+((M8*1.73*220*0.9)/1000)</f>
        <v>157.5684</v>
      </c>
      <c r="G8" s="846"/>
      <c r="H8" s="846"/>
      <c r="I8" s="846"/>
      <c r="J8" s="846"/>
      <c r="K8" s="846"/>
      <c r="L8" s="846"/>
      <c r="M8" s="190">
        <v>170</v>
      </c>
      <c r="N8" s="190">
        <v>150</v>
      </c>
      <c r="O8" s="190">
        <v>140</v>
      </c>
      <c r="P8" s="190">
        <v>30</v>
      </c>
    </row>
    <row r="9" spans="1:17" ht="19.5" thickBot="1" x14ac:dyDescent="0.25">
      <c r="A9" s="913"/>
      <c r="B9" s="896"/>
      <c r="C9" s="378">
        <v>3</v>
      </c>
      <c r="D9" s="161" t="s">
        <v>793</v>
      </c>
      <c r="E9" s="392"/>
      <c r="F9" s="655">
        <f t="shared" si="0"/>
        <v>0</v>
      </c>
      <c r="G9" s="655"/>
      <c r="H9" s="655"/>
      <c r="I9" s="655"/>
      <c r="J9" s="655"/>
      <c r="K9" s="655"/>
      <c r="L9" s="655"/>
      <c r="M9" s="190"/>
      <c r="N9" s="190"/>
      <c r="O9" s="190"/>
      <c r="P9" s="190"/>
    </row>
    <row r="10" spans="1:17" ht="19.5" thickBot="1" x14ac:dyDescent="0.25">
      <c r="A10" s="913"/>
      <c r="B10" s="896"/>
      <c r="C10" s="378">
        <v>4</v>
      </c>
      <c r="D10" s="161" t="s">
        <v>794</v>
      </c>
      <c r="E10" s="454"/>
      <c r="F10" s="682">
        <f t="shared" si="0"/>
        <v>0</v>
      </c>
      <c r="G10" s="682"/>
      <c r="H10" s="682"/>
      <c r="I10" s="682"/>
      <c r="J10" s="682"/>
      <c r="K10" s="682"/>
      <c r="L10" s="682"/>
      <c r="M10" s="189"/>
      <c r="N10" s="189"/>
      <c r="O10" s="189"/>
      <c r="P10" s="189"/>
    </row>
    <row r="11" spans="1:17" ht="19.5" thickBot="1" x14ac:dyDescent="0.3">
      <c r="A11" s="913"/>
      <c r="B11" s="896"/>
      <c r="C11" s="432">
        <v>5</v>
      </c>
      <c r="D11" s="205" t="s">
        <v>1022</v>
      </c>
      <c r="E11" s="394"/>
      <c r="F11" s="684">
        <f t="shared" si="0"/>
        <v>0</v>
      </c>
      <c r="G11" s="684"/>
      <c r="H11" s="684"/>
      <c r="I11" s="684"/>
      <c r="J11" s="684"/>
      <c r="K11" s="684"/>
      <c r="L11" s="684"/>
      <c r="M11" s="206"/>
      <c r="N11" s="207"/>
      <c r="O11" s="207"/>
      <c r="P11" s="207"/>
    </row>
    <row r="12" spans="1:17" ht="19.5" thickBot="1" x14ac:dyDescent="0.25">
      <c r="A12" s="913"/>
      <c r="B12" s="896"/>
      <c r="C12" s="378">
        <v>6</v>
      </c>
      <c r="D12" s="161" t="s">
        <v>1070</v>
      </c>
      <c r="E12" s="392"/>
      <c r="F12" s="655">
        <f t="shared" si="0"/>
        <v>17.812080000000002</v>
      </c>
      <c r="G12" s="655"/>
      <c r="H12" s="655"/>
      <c r="I12" s="655"/>
      <c r="J12" s="655"/>
      <c r="K12" s="655"/>
      <c r="L12" s="655"/>
      <c r="M12" s="190">
        <v>0</v>
      </c>
      <c r="N12" s="190">
        <v>30</v>
      </c>
      <c r="O12" s="190">
        <v>22</v>
      </c>
      <c r="P12" s="190">
        <v>13</v>
      </c>
    </row>
    <row r="13" spans="1:17" ht="19.5" thickBot="1" x14ac:dyDescent="0.25">
      <c r="A13" s="913"/>
      <c r="B13" s="896"/>
      <c r="C13" s="378">
        <v>7</v>
      </c>
      <c r="D13" s="161" t="s">
        <v>1722</v>
      </c>
      <c r="E13" s="392"/>
      <c r="F13" s="655">
        <f t="shared" si="0"/>
        <v>0.68508000000000002</v>
      </c>
      <c r="G13" s="655"/>
      <c r="H13" s="655"/>
      <c r="I13" s="655"/>
      <c r="J13" s="655"/>
      <c r="K13" s="655"/>
      <c r="L13" s="655"/>
      <c r="M13" s="190">
        <v>2</v>
      </c>
      <c r="N13" s="190">
        <v>0</v>
      </c>
      <c r="O13" s="190">
        <v>0</v>
      </c>
      <c r="P13" s="190">
        <v>2</v>
      </c>
    </row>
    <row r="14" spans="1:17" ht="19.5" thickBot="1" x14ac:dyDescent="0.25">
      <c r="A14" s="913"/>
      <c r="B14" s="896"/>
      <c r="C14" s="378">
        <v>8</v>
      </c>
      <c r="D14" s="161" t="s">
        <v>1668</v>
      </c>
      <c r="E14" s="392"/>
      <c r="F14" s="655">
        <f t="shared" si="0"/>
        <v>32.883839999999999</v>
      </c>
      <c r="G14" s="655"/>
      <c r="H14" s="655"/>
      <c r="I14" s="655"/>
      <c r="J14" s="655"/>
      <c r="K14" s="655"/>
      <c r="L14" s="655"/>
      <c r="M14" s="190">
        <v>50</v>
      </c>
      <c r="N14" s="190">
        <v>38</v>
      </c>
      <c r="O14" s="190">
        <v>8</v>
      </c>
      <c r="P14" s="190">
        <v>29</v>
      </c>
    </row>
    <row r="15" spans="1:17" ht="18.75" thickBot="1" x14ac:dyDescent="0.25">
      <c r="A15" s="913"/>
      <c r="B15" s="896"/>
      <c r="C15" s="378"/>
      <c r="D15" s="3" t="s">
        <v>1187</v>
      </c>
      <c r="E15" s="370"/>
      <c r="F15" s="655"/>
      <c r="G15" s="655"/>
      <c r="H15" s="655"/>
      <c r="I15" s="655"/>
      <c r="J15" s="655"/>
      <c r="K15" s="655"/>
      <c r="L15" s="655"/>
      <c r="M15" s="6">
        <f>SUM(M8:M14)</f>
        <v>222</v>
      </c>
      <c r="N15" s="6">
        <f>SUM(N8:N14)</f>
        <v>218</v>
      </c>
      <c r="O15" s="6">
        <f>SUM(O8:O14)</f>
        <v>170</v>
      </c>
      <c r="P15" s="6">
        <f>SUM(P8:P14)</f>
        <v>74</v>
      </c>
    </row>
    <row r="16" spans="1:17" ht="19.5" thickBot="1" x14ac:dyDescent="0.25">
      <c r="A16" s="913"/>
      <c r="B16" s="896"/>
      <c r="C16" s="378"/>
      <c r="D16" s="3" t="s">
        <v>1188</v>
      </c>
      <c r="E16" s="370"/>
      <c r="F16" s="655"/>
      <c r="G16" s="655"/>
      <c r="H16" s="655"/>
      <c r="I16" s="655"/>
      <c r="J16" s="655"/>
      <c r="K16" s="655"/>
      <c r="L16" s="655"/>
      <c r="M16" s="130">
        <f t="shared" ref="M16:O16" si="1">(M15*1.73*220*0.9)/1000</f>
        <v>76.043880000000001</v>
      </c>
      <c r="N16" s="130">
        <f t="shared" si="1"/>
        <v>74.673720000000003</v>
      </c>
      <c r="O16" s="130">
        <f t="shared" si="1"/>
        <v>58.231800000000007</v>
      </c>
      <c r="P16" s="131"/>
      <c r="Q16" s="156"/>
    </row>
    <row r="17" spans="1:17" ht="18.75" thickBot="1" x14ac:dyDescent="0.25">
      <c r="A17" s="913"/>
      <c r="B17" s="896"/>
      <c r="C17" s="378"/>
      <c r="D17" s="3" t="s">
        <v>1189</v>
      </c>
      <c r="E17" s="371"/>
      <c r="F17" s="655"/>
      <c r="G17" s="683"/>
      <c r="H17" s="683"/>
      <c r="I17" s="683"/>
      <c r="J17" s="683"/>
      <c r="K17" s="683"/>
      <c r="L17" s="683"/>
      <c r="M17" s="869">
        <f>(M16+N16+O16)</f>
        <v>208.94940000000003</v>
      </c>
      <c r="N17" s="870"/>
      <c r="O17" s="870"/>
      <c r="P17" s="871"/>
    </row>
    <row r="18" spans="1:17" ht="19.5" thickBot="1" x14ac:dyDescent="0.25">
      <c r="A18" s="913"/>
      <c r="B18" s="896"/>
      <c r="C18" s="381"/>
      <c r="D18" s="898"/>
      <c r="E18" s="899"/>
      <c r="F18" s="899"/>
      <c r="G18" s="899"/>
      <c r="H18" s="899"/>
      <c r="I18" s="899"/>
      <c r="J18" s="899"/>
      <c r="K18" s="899"/>
      <c r="L18" s="899"/>
      <c r="M18" s="899"/>
      <c r="N18" s="899"/>
      <c r="O18" s="899"/>
      <c r="P18" s="900"/>
    </row>
    <row r="19" spans="1:17" ht="53.25" customHeight="1" thickBot="1" x14ac:dyDescent="0.25">
      <c r="A19" s="913"/>
      <c r="B19" s="896"/>
      <c r="C19" s="364" t="s">
        <v>1309</v>
      </c>
      <c r="D19" s="123" t="s">
        <v>1200</v>
      </c>
      <c r="E19" s="367" t="s">
        <v>1308</v>
      </c>
      <c r="F19" s="475" t="s">
        <v>1381</v>
      </c>
      <c r="G19" s="475" t="s">
        <v>1415</v>
      </c>
      <c r="H19" s="681" t="s">
        <v>1416</v>
      </c>
      <c r="I19" s="475" t="s">
        <v>1417</v>
      </c>
      <c r="J19" s="681" t="s">
        <v>1319</v>
      </c>
      <c r="K19" s="475" t="s">
        <v>1418</v>
      </c>
      <c r="L19" s="475" t="s">
        <v>1419</v>
      </c>
      <c r="M19" s="154" t="str">
        <f>'Данные по ТП'!C94</f>
        <v>ТМ-400/10</v>
      </c>
      <c r="N19" s="125" t="s">
        <v>1225</v>
      </c>
      <c r="O19" s="124" t="s">
        <v>5</v>
      </c>
      <c r="P19" s="126">
        <f>'Данные по ТП'!F94</f>
        <v>13900</v>
      </c>
    </row>
    <row r="20" spans="1:17" ht="19.5" thickBot="1" x14ac:dyDescent="0.25">
      <c r="A20" s="913"/>
      <c r="B20" s="896"/>
      <c r="C20" s="378">
        <v>9</v>
      </c>
      <c r="D20" s="161" t="s">
        <v>847</v>
      </c>
      <c r="E20" s="392"/>
      <c r="F20" s="655">
        <f>((O20*1.73*220*0.9)/1000)+((N20*1.73*220*0.9)/1000)+((M20*1.73*220*0.9)/1000)</f>
        <v>0</v>
      </c>
      <c r="G20" s="845">
        <v>231</v>
      </c>
      <c r="H20" s="845">
        <v>232</v>
      </c>
      <c r="I20" s="845">
        <v>233</v>
      </c>
      <c r="J20" s="845">
        <v>405</v>
      </c>
      <c r="K20" s="845">
        <v>407</v>
      </c>
      <c r="L20" s="845">
        <v>405</v>
      </c>
      <c r="M20" s="190"/>
      <c r="N20" s="190"/>
      <c r="O20" s="190"/>
      <c r="P20" s="190"/>
    </row>
    <row r="21" spans="1:17" ht="19.5" thickBot="1" x14ac:dyDescent="0.25">
      <c r="A21" s="913"/>
      <c r="B21" s="896"/>
      <c r="C21" s="378">
        <v>10</v>
      </c>
      <c r="D21" s="161" t="s">
        <v>1071</v>
      </c>
      <c r="E21" s="392"/>
      <c r="F21" s="655">
        <f t="shared" ref="F21:F27" si="2">((O21*1.73*220*0.9)/1000)+((N21*1.73*220*0.9)/1000)+((M21*1.73*220*0.9)/1000)</f>
        <v>14.386679999999998</v>
      </c>
      <c r="G21" s="846"/>
      <c r="H21" s="846"/>
      <c r="I21" s="846"/>
      <c r="J21" s="846"/>
      <c r="K21" s="846"/>
      <c r="L21" s="846"/>
      <c r="M21" s="190">
        <v>2</v>
      </c>
      <c r="N21" s="190">
        <v>15</v>
      </c>
      <c r="O21" s="190">
        <v>25</v>
      </c>
      <c r="P21" s="190">
        <v>10</v>
      </c>
    </row>
    <row r="22" spans="1:17" ht="19.5" thickBot="1" x14ac:dyDescent="0.25">
      <c r="A22" s="913"/>
      <c r="B22" s="896"/>
      <c r="C22" s="378">
        <v>11</v>
      </c>
      <c r="D22" s="161" t="s">
        <v>1723</v>
      </c>
      <c r="E22" s="392"/>
      <c r="F22" s="655">
        <f t="shared" si="2"/>
        <v>0</v>
      </c>
      <c r="G22" s="655"/>
      <c r="H22" s="655"/>
      <c r="I22" s="655"/>
      <c r="J22" s="655"/>
      <c r="K22" s="655"/>
      <c r="L22" s="655"/>
      <c r="M22" s="190">
        <v>0</v>
      </c>
      <c r="N22" s="190">
        <v>0</v>
      </c>
      <c r="O22" s="190">
        <v>0</v>
      </c>
      <c r="P22" s="190">
        <v>0</v>
      </c>
    </row>
    <row r="23" spans="1:17" ht="19.5" thickBot="1" x14ac:dyDescent="0.25">
      <c r="A23" s="913"/>
      <c r="B23" s="896"/>
      <c r="C23" s="378">
        <v>12</v>
      </c>
      <c r="D23" s="161" t="s">
        <v>1009</v>
      </c>
      <c r="E23" s="392"/>
      <c r="F23" s="655">
        <f t="shared" si="2"/>
        <v>0</v>
      </c>
      <c r="G23" s="655"/>
      <c r="H23" s="655"/>
      <c r="I23" s="655"/>
      <c r="J23" s="655"/>
      <c r="K23" s="655"/>
      <c r="L23" s="655"/>
      <c r="M23" s="190"/>
      <c r="N23" s="190"/>
      <c r="O23" s="190"/>
      <c r="P23" s="190"/>
    </row>
    <row r="24" spans="1:17" ht="19.5" thickBot="1" x14ac:dyDescent="0.25">
      <c r="A24" s="913"/>
      <c r="B24" s="896"/>
      <c r="C24" s="378">
        <v>13</v>
      </c>
      <c r="D24" s="161" t="s">
        <v>1572</v>
      </c>
      <c r="E24" s="392"/>
      <c r="F24" s="655">
        <f t="shared" si="2"/>
        <v>0</v>
      </c>
      <c r="G24" s="655"/>
      <c r="H24" s="655"/>
      <c r="I24" s="655"/>
      <c r="J24" s="655"/>
      <c r="K24" s="655"/>
      <c r="L24" s="655"/>
      <c r="M24" s="190"/>
      <c r="N24" s="190"/>
      <c r="O24" s="190"/>
      <c r="P24" s="190"/>
    </row>
    <row r="25" spans="1:17" ht="19.5" thickBot="1" x14ac:dyDescent="0.25">
      <c r="A25" s="913"/>
      <c r="B25" s="896"/>
      <c r="C25" s="378">
        <v>14</v>
      </c>
      <c r="D25" s="161" t="s">
        <v>1072</v>
      </c>
      <c r="E25" s="392"/>
      <c r="F25" s="655">
        <f t="shared" si="2"/>
        <v>0</v>
      </c>
      <c r="G25" s="655"/>
      <c r="H25" s="655"/>
      <c r="I25" s="655"/>
      <c r="J25" s="655"/>
      <c r="K25" s="655"/>
      <c r="L25" s="655"/>
      <c r="M25" s="190"/>
      <c r="N25" s="190"/>
      <c r="O25" s="190"/>
      <c r="P25" s="190"/>
    </row>
    <row r="26" spans="1:17" ht="38.25" thickBot="1" x14ac:dyDescent="0.25">
      <c r="A26" s="913"/>
      <c r="B26" s="896"/>
      <c r="C26" s="378">
        <v>15</v>
      </c>
      <c r="D26" s="161" t="s">
        <v>1073</v>
      </c>
      <c r="E26" s="392"/>
      <c r="F26" s="655">
        <f t="shared" si="2"/>
        <v>6.8508000000000004</v>
      </c>
      <c r="G26" s="655"/>
      <c r="H26" s="655"/>
      <c r="I26" s="655"/>
      <c r="J26" s="655"/>
      <c r="K26" s="655"/>
      <c r="L26" s="655"/>
      <c r="M26" s="190">
        <v>10</v>
      </c>
      <c r="N26" s="190">
        <v>8</v>
      </c>
      <c r="O26" s="190">
        <v>2</v>
      </c>
      <c r="P26" s="190">
        <v>11</v>
      </c>
    </row>
    <row r="27" spans="1:17" ht="21.75" customHeight="1" thickBot="1" x14ac:dyDescent="0.3">
      <c r="A27" s="913"/>
      <c r="B27" s="896"/>
      <c r="C27" s="383"/>
      <c r="D27" s="182"/>
      <c r="E27" s="416"/>
      <c r="F27" s="655">
        <f t="shared" si="2"/>
        <v>0</v>
      </c>
      <c r="G27" s="655"/>
      <c r="H27" s="655"/>
      <c r="I27" s="655"/>
      <c r="J27" s="655"/>
      <c r="K27" s="655"/>
      <c r="L27" s="655"/>
      <c r="M27" s="183"/>
      <c r="N27" s="182"/>
      <c r="O27" s="182"/>
      <c r="P27" s="182"/>
    </row>
    <row r="28" spans="1:17" ht="18.75" thickBot="1" x14ac:dyDescent="0.3">
      <c r="A28" s="913"/>
      <c r="B28" s="896"/>
      <c r="C28" s="383"/>
      <c r="D28" s="182"/>
      <c r="E28" s="416"/>
      <c r="F28" s="416"/>
      <c r="G28" s="416"/>
      <c r="H28" s="416"/>
      <c r="I28" s="416"/>
      <c r="J28" s="416"/>
      <c r="K28" s="416"/>
      <c r="L28" s="416"/>
      <c r="M28" s="183"/>
      <c r="N28" s="182"/>
      <c r="O28" s="182"/>
      <c r="P28" s="182"/>
      <c r="Q28" s="156"/>
    </row>
    <row r="29" spans="1:17" ht="18.75" thickBot="1" x14ac:dyDescent="0.25">
      <c r="A29" s="913"/>
      <c r="B29" s="896"/>
      <c r="C29" s="378"/>
      <c r="D29" s="3" t="s">
        <v>1186</v>
      </c>
      <c r="E29" s="370"/>
      <c r="F29" s="370"/>
      <c r="G29" s="370"/>
      <c r="H29" s="370"/>
      <c r="I29" s="370"/>
      <c r="J29" s="370"/>
      <c r="K29" s="370"/>
      <c r="L29" s="370"/>
      <c r="M29" s="6">
        <f>SUM(M21:M28)</f>
        <v>12</v>
      </c>
      <c r="N29" s="6">
        <f>SUM(N21:N28)</f>
        <v>23</v>
      </c>
      <c r="O29" s="6">
        <f>SUM(O21:O28)</f>
        <v>27</v>
      </c>
      <c r="P29" s="6">
        <f>SUM(P21:P28)</f>
        <v>21</v>
      </c>
    </row>
    <row r="30" spans="1:17" ht="19.5" thickBot="1" x14ac:dyDescent="0.25">
      <c r="A30" s="913"/>
      <c r="B30" s="896"/>
      <c r="C30" s="378"/>
      <c r="D30" s="3" t="s">
        <v>1188</v>
      </c>
      <c r="E30" s="370"/>
      <c r="F30" s="370"/>
      <c r="G30" s="370"/>
      <c r="H30" s="370"/>
      <c r="I30" s="370"/>
      <c r="J30" s="370"/>
      <c r="K30" s="370"/>
      <c r="L30" s="370"/>
      <c r="M30" s="130">
        <f t="shared" ref="M30:O30" si="3">(M29*1.73*220*0.9)/1000</f>
        <v>4.1104799999999999</v>
      </c>
      <c r="N30" s="130">
        <f t="shared" si="3"/>
        <v>7.8784199999999993</v>
      </c>
      <c r="O30" s="130">
        <f t="shared" si="3"/>
        <v>9.2485800000000022</v>
      </c>
      <c r="P30" s="131"/>
    </row>
    <row r="31" spans="1:17" ht="18.75" thickBot="1" x14ac:dyDescent="0.25">
      <c r="A31" s="913"/>
      <c r="B31" s="896"/>
      <c r="C31" s="378"/>
      <c r="D31" s="3" t="s">
        <v>1190</v>
      </c>
      <c r="E31" s="371"/>
      <c r="F31" s="371"/>
      <c r="G31" s="371"/>
      <c r="H31" s="371"/>
      <c r="I31" s="371"/>
      <c r="J31" s="371"/>
      <c r="K31" s="371"/>
      <c r="L31" s="371"/>
      <c r="M31" s="869">
        <f>(M30+N30+O30)</f>
        <v>21.237480000000001</v>
      </c>
      <c r="N31" s="870"/>
      <c r="O31" s="870"/>
      <c r="P31" s="871"/>
    </row>
    <row r="32" spans="1:17" ht="19.5" thickBot="1" x14ac:dyDescent="0.25">
      <c r="A32" s="914"/>
      <c r="B32" s="897"/>
      <c r="C32" s="383"/>
      <c r="D32" s="42" t="s">
        <v>53</v>
      </c>
      <c r="E32" s="375"/>
      <c r="F32" s="375"/>
      <c r="G32" s="375"/>
      <c r="H32" s="375"/>
      <c r="I32" s="375"/>
      <c r="J32" s="375"/>
      <c r="K32" s="375"/>
      <c r="L32" s="375"/>
      <c r="M32" s="47">
        <f>M29+M15</f>
        <v>234</v>
      </c>
      <c r="N32" s="47">
        <f>N29+N15</f>
        <v>241</v>
      </c>
      <c r="O32" s="47">
        <f>O29+O15</f>
        <v>197</v>
      </c>
      <c r="P32" s="47">
        <f>P29+P15</f>
        <v>95</v>
      </c>
    </row>
    <row r="33" spans="1:19" ht="42.75" customHeight="1" thickBot="1" x14ac:dyDescent="0.25">
      <c r="A33" s="15"/>
      <c r="B33" s="584"/>
      <c r="C33" s="584"/>
      <c r="D33" s="598" t="str">
        <f>HYPERLINK("#Оглавление!h10","&lt;&lt;&lt;&lt;&lt;")</f>
        <v>&lt;&lt;&lt;&lt;&lt;</v>
      </c>
      <c r="E33" s="586"/>
      <c r="F33" s="643"/>
      <c r="G33" s="643"/>
      <c r="H33" s="643"/>
      <c r="I33" s="643"/>
      <c r="J33" s="643"/>
      <c r="K33" s="643"/>
      <c r="L33" s="643"/>
      <c r="M33" s="586"/>
      <c r="N33" s="586"/>
      <c r="O33" s="586"/>
      <c r="P33" s="586"/>
    </row>
    <row r="34" spans="1:19" ht="54.75" thickBot="1" x14ac:dyDescent="0.25">
      <c r="A34" s="181">
        <v>44877</v>
      </c>
      <c r="B34" s="872" t="s">
        <v>374</v>
      </c>
      <c r="C34" s="364" t="s">
        <v>1309</v>
      </c>
      <c r="D34" s="123" t="s">
        <v>1224</v>
      </c>
      <c r="E34" s="367" t="s">
        <v>1308</v>
      </c>
      <c r="F34" s="475" t="s">
        <v>1381</v>
      </c>
      <c r="G34" s="475" t="s">
        <v>1415</v>
      </c>
      <c r="H34" s="681" t="s">
        <v>1416</v>
      </c>
      <c r="I34" s="475" t="s">
        <v>1417</v>
      </c>
      <c r="J34" s="681" t="s">
        <v>1319</v>
      </c>
      <c r="K34" s="475" t="s">
        <v>1418</v>
      </c>
      <c r="L34" s="475" t="s">
        <v>1419</v>
      </c>
      <c r="M34" s="154" t="str">
        <f>'Данные по ТП'!C95</f>
        <v>ТМ-400/10</v>
      </c>
      <c r="N34" s="125" t="s">
        <v>1225</v>
      </c>
      <c r="O34" s="124" t="s">
        <v>5</v>
      </c>
      <c r="P34" s="126">
        <f>'Данные по ТП'!F95</f>
        <v>9770</v>
      </c>
    </row>
    <row r="35" spans="1:19" ht="19.5" thickBot="1" x14ac:dyDescent="0.25">
      <c r="A35" s="949" t="s">
        <v>1649</v>
      </c>
      <c r="B35" s="896"/>
      <c r="C35" s="378">
        <v>1</v>
      </c>
      <c r="D35" s="161" t="s">
        <v>1074</v>
      </c>
      <c r="E35" s="392"/>
      <c r="F35" s="655">
        <f>((O35*1.73*220*0.9)/1000)+((N35*1.73*220*0.9)/1000)+((M35*1.73*220*0.9)/1000)</f>
        <v>0</v>
      </c>
      <c r="G35" s="845">
        <v>236</v>
      </c>
      <c r="H35" s="845">
        <v>238</v>
      </c>
      <c r="I35" s="845">
        <v>235</v>
      </c>
      <c r="J35" s="845">
        <v>410</v>
      </c>
      <c r="K35" s="845">
        <v>411</v>
      </c>
      <c r="L35" s="845">
        <v>409</v>
      </c>
      <c r="M35" s="190">
        <v>0</v>
      </c>
      <c r="N35" s="190">
        <v>0</v>
      </c>
      <c r="O35" s="190">
        <v>0</v>
      </c>
      <c r="P35" s="190">
        <v>0</v>
      </c>
    </row>
    <row r="36" spans="1:19" ht="19.5" thickBot="1" x14ac:dyDescent="0.25">
      <c r="A36" s="913"/>
      <c r="B36" s="896"/>
      <c r="C36" s="378">
        <v>2</v>
      </c>
      <c r="D36" s="161" t="s">
        <v>1075</v>
      </c>
      <c r="E36" s="392"/>
      <c r="F36" s="655">
        <f t="shared" ref="F36:F45" si="4">((O36*1.73*220*0.9)/1000)+((N36*1.73*220*0.9)/1000)+((M36*1.73*220*0.9)/1000)</f>
        <v>19.524779999999996</v>
      </c>
      <c r="G36" s="846"/>
      <c r="H36" s="846"/>
      <c r="I36" s="846"/>
      <c r="J36" s="846"/>
      <c r="K36" s="846"/>
      <c r="L36" s="846"/>
      <c r="M36" s="190">
        <v>13</v>
      </c>
      <c r="N36" s="190">
        <v>23</v>
      </c>
      <c r="O36" s="190">
        <v>21</v>
      </c>
      <c r="P36" s="190">
        <v>13</v>
      </c>
      <c r="S36" s="209"/>
    </row>
    <row r="37" spans="1:19" ht="19.5" thickBot="1" x14ac:dyDescent="0.25">
      <c r="A37" s="913"/>
      <c r="B37" s="896"/>
      <c r="C37" s="378">
        <v>3</v>
      </c>
      <c r="D37" s="161" t="s">
        <v>1076</v>
      </c>
      <c r="E37" s="392"/>
      <c r="F37" s="655">
        <f t="shared" si="4"/>
        <v>30.828600000000002</v>
      </c>
      <c r="G37" s="655"/>
      <c r="H37" s="655"/>
      <c r="I37" s="655"/>
      <c r="J37" s="655"/>
      <c r="K37" s="655"/>
      <c r="L37" s="655"/>
      <c r="M37" s="190">
        <v>27</v>
      </c>
      <c r="N37" s="190">
        <v>30</v>
      </c>
      <c r="O37" s="190">
        <v>33</v>
      </c>
      <c r="P37" s="190">
        <v>10</v>
      </c>
    </row>
    <row r="38" spans="1:19" ht="19.5" thickBot="1" x14ac:dyDescent="0.25">
      <c r="A38" s="913"/>
      <c r="B38" s="896"/>
      <c r="C38" s="378">
        <v>4</v>
      </c>
      <c r="D38" s="161" t="s">
        <v>1077</v>
      </c>
      <c r="E38" s="392"/>
      <c r="F38" s="655">
        <f t="shared" si="4"/>
        <v>29.800979999999999</v>
      </c>
      <c r="G38" s="655"/>
      <c r="H38" s="655"/>
      <c r="I38" s="655"/>
      <c r="J38" s="655"/>
      <c r="K38" s="655"/>
      <c r="L38" s="655"/>
      <c r="M38" s="190">
        <v>39</v>
      </c>
      <c r="N38" s="190">
        <v>13</v>
      </c>
      <c r="O38" s="190">
        <v>35</v>
      </c>
      <c r="P38" s="190">
        <v>15</v>
      </c>
    </row>
    <row r="39" spans="1:19" ht="19.5" thickBot="1" x14ac:dyDescent="0.25">
      <c r="A39" s="913"/>
      <c r="B39" s="896"/>
      <c r="C39" s="378">
        <v>5</v>
      </c>
      <c r="D39" s="161" t="s">
        <v>1078</v>
      </c>
      <c r="E39" s="392"/>
      <c r="F39" s="655">
        <f t="shared" si="4"/>
        <v>12.673980000000002</v>
      </c>
      <c r="G39" s="655"/>
      <c r="H39" s="655"/>
      <c r="I39" s="655"/>
      <c r="J39" s="655"/>
      <c r="K39" s="655"/>
      <c r="L39" s="655"/>
      <c r="M39" s="190">
        <v>0</v>
      </c>
      <c r="N39" s="190">
        <v>0</v>
      </c>
      <c r="O39" s="190">
        <v>37</v>
      </c>
      <c r="P39" s="190">
        <v>8</v>
      </c>
    </row>
    <row r="40" spans="1:19" ht="19.5" thickBot="1" x14ac:dyDescent="0.25">
      <c r="A40" s="913"/>
      <c r="B40" s="896"/>
      <c r="C40" s="378">
        <v>6</v>
      </c>
      <c r="D40" s="161" t="s">
        <v>1079</v>
      </c>
      <c r="E40" s="392"/>
      <c r="F40" s="655">
        <f t="shared" si="4"/>
        <v>33.568919999999999</v>
      </c>
      <c r="G40" s="655"/>
      <c r="H40" s="655"/>
      <c r="I40" s="655"/>
      <c r="J40" s="655"/>
      <c r="K40" s="655"/>
      <c r="L40" s="655"/>
      <c r="M40" s="190">
        <v>36</v>
      </c>
      <c r="N40" s="190">
        <v>42</v>
      </c>
      <c r="O40" s="190">
        <v>20</v>
      </c>
      <c r="P40" s="190">
        <v>16</v>
      </c>
    </row>
    <row r="41" spans="1:19" ht="19.5" thickBot="1" x14ac:dyDescent="0.25">
      <c r="A41" s="913"/>
      <c r="B41" s="896"/>
      <c r="C41" s="378">
        <v>7</v>
      </c>
      <c r="D41" s="161" t="s">
        <v>1080</v>
      </c>
      <c r="E41" s="392"/>
      <c r="F41" s="655">
        <f t="shared" si="4"/>
        <v>13.701599999999999</v>
      </c>
      <c r="G41" s="655"/>
      <c r="H41" s="655"/>
      <c r="I41" s="655"/>
      <c r="J41" s="655"/>
      <c r="K41" s="655"/>
      <c r="L41" s="655"/>
      <c r="M41" s="190">
        <v>13</v>
      </c>
      <c r="N41" s="190">
        <v>18</v>
      </c>
      <c r="O41" s="190">
        <v>9</v>
      </c>
      <c r="P41" s="190">
        <v>7</v>
      </c>
    </row>
    <row r="42" spans="1:19" ht="19.5" thickBot="1" x14ac:dyDescent="0.25">
      <c r="A42" s="913"/>
      <c r="B42" s="896"/>
      <c r="C42" s="378">
        <v>8</v>
      </c>
      <c r="D42" s="161" t="s">
        <v>1724</v>
      </c>
      <c r="E42" s="392"/>
      <c r="F42" s="655">
        <f t="shared" si="4"/>
        <v>0</v>
      </c>
      <c r="G42" s="655"/>
      <c r="H42" s="655"/>
      <c r="I42" s="655"/>
      <c r="J42" s="655"/>
      <c r="K42" s="655"/>
      <c r="L42" s="655"/>
      <c r="M42" s="190"/>
      <c r="N42" s="190"/>
      <c r="O42" s="190"/>
      <c r="P42" s="190"/>
    </row>
    <row r="43" spans="1:19" ht="15" customHeight="1" thickBot="1" x14ac:dyDescent="0.3">
      <c r="A43" s="913"/>
      <c r="B43" s="896"/>
      <c r="C43" s="383"/>
      <c r="D43" s="182"/>
      <c r="E43" s="416"/>
      <c r="F43" s="655">
        <f t="shared" si="4"/>
        <v>0</v>
      </c>
      <c r="G43" s="655"/>
      <c r="H43" s="655"/>
      <c r="I43" s="655"/>
      <c r="J43" s="655"/>
      <c r="K43" s="655"/>
      <c r="L43" s="655"/>
      <c r="M43" s="208"/>
      <c r="N43" s="208"/>
      <c r="O43" s="208"/>
      <c r="P43" s="208"/>
    </row>
    <row r="44" spans="1:19" ht="15" customHeight="1" thickBot="1" x14ac:dyDescent="0.3">
      <c r="A44" s="913"/>
      <c r="B44" s="896"/>
      <c r="C44" s="378"/>
      <c r="D44" s="404"/>
      <c r="E44" s="396"/>
      <c r="F44" s="655">
        <f t="shared" si="4"/>
        <v>0</v>
      </c>
      <c r="G44" s="655"/>
      <c r="H44" s="655"/>
      <c r="I44" s="655"/>
      <c r="J44" s="655"/>
      <c r="K44" s="655"/>
      <c r="L44" s="655"/>
      <c r="M44" s="451"/>
      <c r="N44" s="451"/>
      <c r="O44" s="451"/>
      <c r="P44" s="451"/>
    </row>
    <row r="45" spans="1:19" ht="15" customHeight="1" thickBot="1" x14ac:dyDescent="0.3">
      <c r="A45" s="913"/>
      <c r="B45" s="896"/>
      <c r="C45" s="378"/>
      <c r="D45" s="404"/>
      <c r="E45" s="396"/>
      <c r="F45" s="655">
        <f t="shared" si="4"/>
        <v>0</v>
      </c>
      <c r="G45" s="655"/>
      <c r="H45" s="655"/>
      <c r="I45" s="655"/>
      <c r="J45" s="655"/>
      <c r="K45" s="655"/>
      <c r="L45" s="655"/>
      <c r="M45" s="451"/>
      <c r="N45" s="451"/>
      <c r="O45" s="451"/>
      <c r="P45" s="451"/>
    </row>
    <row r="46" spans="1:19" ht="15" customHeight="1" thickBot="1" x14ac:dyDescent="0.3">
      <c r="A46" s="913"/>
      <c r="B46" s="896"/>
      <c r="C46" s="378"/>
      <c r="D46" s="404"/>
      <c r="E46" s="396"/>
      <c r="F46" s="396"/>
      <c r="G46" s="396"/>
      <c r="H46" s="396"/>
      <c r="I46" s="396"/>
      <c r="J46" s="396"/>
      <c r="K46" s="396"/>
      <c r="L46" s="396"/>
      <c r="M46" s="451"/>
      <c r="N46" s="451"/>
      <c r="O46" s="451"/>
      <c r="P46" s="451"/>
    </row>
    <row r="47" spans="1:19" ht="18.75" thickBot="1" x14ac:dyDescent="0.25">
      <c r="A47" s="913"/>
      <c r="B47" s="896"/>
      <c r="C47" s="378"/>
      <c r="D47" s="3" t="s">
        <v>1187</v>
      </c>
      <c r="E47" s="370"/>
      <c r="F47" s="370"/>
      <c r="G47" s="370"/>
      <c r="H47" s="370"/>
      <c r="I47" s="370"/>
      <c r="J47" s="370"/>
      <c r="K47" s="370"/>
      <c r="L47" s="370"/>
      <c r="M47" s="6">
        <f>SUM(M35:M46)</f>
        <v>128</v>
      </c>
      <c r="N47" s="6">
        <f>SUM(N35:N46)</f>
        <v>126</v>
      </c>
      <c r="O47" s="6">
        <f>SUM(O35:O46)</f>
        <v>155</v>
      </c>
      <c r="P47" s="6">
        <f>SUM(P35:P46)</f>
        <v>69</v>
      </c>
      <c r="Q47" s="156"/>
    </row>
    <row r="48" spans="1:19" ht="19.5" thickBot="1" x14ac:dyDescent="0.25">
      <c r="A48" s="913"/>
      <c r="B48" s="896"/>
      <c r="C48" s="378"/>
      <c r="D48" s="3" t="s">
        <v>1188</v>
      </c>
      <c r="E48" s="370"/>
      <c r="F48" s="370"/>
      <c r="G48" s="370"/>
      <c r="H48" s="370"/>
      <c r="I48" s="370"/>
      <c r="J48" s="370"/>
      <c r="K48" s="370"/>
      <c r="L48" s="370"/>
      <c r="M48" s="130">
        <f t="shared" ref="M48:O48" si="5">(M47*1.73*220*0.9)/1000</f>
        <v>43.845120000000001</v>
      </c>
      <c r="N48" s="130">
        <f t="shared" si="5"/>
        <v>43.160040000000002</v>
      </c>
      <c r="O48" s="130">
        <f t="shared" si="5"/>
        <v>53.093699999999998</v>
      </c>
      <c r="P48" s="131"/>
    </row>
    <row r="49" spans="1:17" ht="18.75" thickBot="1" x14ac:dyDescent="0.25">
      <c r="A49" s="913"/>
      <c r="B49" s="896"/>
      <c r="C49" s="378"/>
      <c r="D49" s="3" t="s">
        <v>1189</v>
      </c>
      <c r="E49" s="371"/>
      <c r="F49" s="371"/>
      <c r="G49" s="371"/>
      <c r="H49" s="371"/>
      <c r="I49" s="371"/>
      <c r="J49" s="371"/>
      <c r="K49" s="371"/>
      <c r="L49" s="371"/>
      <c r="M49" s="869">
        <f>(M48+N48+O48)</f>
        <v>140.09886</v>
      </c>
      <c r="N49" s="870"/>
      <c r="O49" s="870"/>
      <c r="P49" s="871"/>
    </row>
    <row r="50" spans="1:17" ht="19.5" thickBot="1" x14ac:dyDescent="0.25">
      <c r="A50" s="913"/>
      <c r="B50" s="896"/>
      <c r="C50" s="381"/>
      <c r="D50" s="898"/>
      <c r="E50" s="899"/>
      <c r="F50" s="899"/>
      <c r="G50" s="899"/>
      <c r="H50" s="899"/>
      <c r="I50" s="899"/>
      <c r="J50" s="899"/>
      <c r="K50" s="899"/>
      <c r="L50" s="899"/>
      <c r="M50" s="899"/>
      <c r="N50" s="899"/>
      <c r="O50" s="899"/>
      <c r="P50" s="900"/>
    </row>
    <row r="51" spans="1:17" ht="54.75" thickBot="1" x14ac:dyDescent="0.25">
      <c r="A51" s="913"/>
      <c r="B51" s="896"/>
      <c r="C51" s="364" t="s">
        <v>1309</v>
      </c>
      <c r="D51" s="123" t="s">
        <v>1200</v>
      </c>
      <c r="E51" s="367" t="s">
        <v>1308</v>
      </c>
      <c r="F51" s="475" t="s">
        <v>1381</v>
      </c>
      <c r="G51" s="475" t="s">
        <v>1415</v>
      </c>
      <c r="H51" s="681" t="s">
        <v>1416</v>
      </c>
      <c r="I51" s="475" t="s">
        <v>1417</v>
      </c>
      <c r="J51" s="681" t="s">
        <v>1319</v>
      </c>
      <c r="K51" s="475" t="s">
        <v>1418</v>
      </c>
      <c r="L51" s="475" t="s">
        <v>1419</v>
      </c>
      <c r="M51" s="154" t="str">
        <f>'Данные по ТП'!C96</f>
        <v>ТМ-400/10</v>
      </c>
      <c r="N51" s="125" t="s">
        <v>1225</v>
      </c>
      <c r="O51" s="124" t="s">
        <v>5</v>
      </c>
      <c r="P51" s="126">
        <f>'Данные по ТП'!F96</f>
        <v>10968</v>
      </c>
    </row>
    <row r="52" spans="1:17" ht="19.5" thickBot="1" x14ac:dyDescent="0.25">
      <c r="A52" s="913"/>
      <c r="B52" s="896"/>
      <c r="C52" s="378">
        <v>9</v>
      </c>
      <c r="D52" s="161" t="s">
        <v>1081</v>
      </c>
      <c r="E52" s="392"/>
      <c r="F52" s="655">
        <f>((O52*1.73*220*0.9)/1000)+((N52*1.73*220*0.9)/1000)+((M52*1.73*220*0.9)/1000)</f>
        <v>2.7403200000000001</v>
      </c>
      <c r="G52" s="845"/>
      <c r="H52" s="845"/>
      <c r="I52" s="845"/>
      <c r="J52" s="845"/>
      <c r="K52" s="845"/>
      <c r="L52" s="845"/>
      <c r="M52" s="190">
        <v>2</v>
      </c>
      <c r="N52" s="190">
        <v>1</v>
      </c>
      <c r="O52" s="190">
        <v>5</v>
      </c>
      <c r="P52" s="190">
        <v>3</v>
      </c>
    </row>
    <row r="53" spans="1:17" ht="19.5" thickBot="1" x14ac:dyDescent="0.25">
      <c r="A53" s="913"/>
      <c r="B53" s="896"/>
      <c r="C53" s="378">
        <v>10</v>
      </c>
      <c r="D53" s="161" t="s">
        <v>1082</v>
      </c>
      <c r="E53" s="392"/>
      <c r="F53" s="655">
        <f t="shared" ref="F53:F62" si="6">((O53*1.73*220*0.9)/1000)+((N53*1.73*220*0.9)/1000)+((M53*1.73*220*0.9)/1000)</f>
        <v>0</v>
      </c>
      <c r="G53" s="846"/>
      <c r="H53" s="846"/>
      <c r="I53" s="846"/>
      <c r="J53" s="846"/>
      <c r="K53" s="846"/>
      <c r="L53" s="846"/>
      <c r="M53" s="190">
        <v>0</v>
      </c>
      <c r="N53" s="190">
        <v>0</v>
      </c>
      <c r="O53" s="190">
        <v>0</v>
      </c>
      <c r="P53" s="190">
        <v>0</v>
      </c>
    </row>
    <row r="54" spans="1:17" ht="19.5" thickBot="1" x14ac:dyDescent="0.25">
      <c r="A54" s="913"/>
      <c r="B54" s="896"/>
      <c r="C54" s="378">
        <v>11</v>
      </c>
      <c r="D54" s="161" t="s">
        <v>1083</v>
      </c>
      <c r="E54" s="392"/>
      <c r="F54" s="655">
        <f t="shared" si="6"/>
        <v>0</v>
      </c>
      <c r="G54" s="655"/>
      <c r="H54" s="655"/>
      <c r="I54" s="655"/>
      <c r="J54" s="655"/>
      <c r="K54" s="655"/>
      <c r="L54" s="655"/>
      <c r="M54" s="190">
        <v>0</v>
      </c>
      <c r="N54" s="190">
        <v>0</v>
      </c>
      <c r="O54" s="190">
        <v>0</v>
      </c>
      <c r="P54" s="190">
        <v>0</v>
      </c>
    </row>
    <row r="55" spans="1:17" ht="19.5" thickBot="1" x14ac:dyDescent="0.25">
      <c r="A55" s="913"/>
      <c r="B55" s="896"/>
      <c r="C55" s="378">
        <v>12</v>
      </c>
      <c r="D55" s="161" t="s">
        <v>1084</v>
      </c>
      <c r="E55" s="392"/>
      <c r="F55" s="655">
        <f t="shared" si="6"/>
        <v>26.718119999999999</v>
      </c>
      <c r="G55" s="655"/>
      <c r="H55" s="655"/>
      <c r="I55" s="655"/>
      <c r="J55" s="655"/>
      <c r="K55" s="655"/>
      <c r="L55" s="655"/>
      <c r="M55" s="190">
        <v>25</v>
      </c>
      <c r="N55" s="190">
        <v>20</v>
      </c>
      <c r="O55" s="190">
        <v>33</v>
      </c>
      <c r="P55" s="190">
        <v>10</v>
      </c>
    </row>
    <row r="56" spans="1:17" ht="19.5" thickBot="1" x14ac:dyDescent="0.25">
      <c r="A56" s="913"/>
      <c r="B56" s="896"/>
      <c r="C56" s="378">
        <v>13</v>
      </c>
      <c r="D56" s="161" t="s">
        <v>1085</v>
      </c>
      <c r="E56" s="392"/>
      <c r="F56" s="655">
        <f t="shared" si="6"/>
        <v>0</v>
      </c>
      <c r="G56" s="655"/>
      <c r="H56" s="655"/>
      <c r="I56" s="655"/>
      <c r="J56" s="655"/>
      <c r="K56" s="655"/>
      <c r="L56" s="655"/>
      <c r="M56" s="190">
        <v>0</v>
      </c>
      <c r="N56" s="190">
        <v>0</v>
      </c>
      <c r="O56" s="190">
        <v>0</v>
      </c>
      <c r="P56" s="190">
        <v>0</v>
      </c>
    </row>
    <row r="57" spans="1:17" ht="19.5" thickBot="1" x14ac:dyDescent="0.25">
      <c r="A57" s="913"/>
      <c r="B57" s="896"/>
      <c r="C57" s="378">
        <v>14</v>
      </c>
      <c r="D57" s="161" t="s">
        <v>1086</v>
      </c>
      <c r="E57" s="392"/>
      <c r="F57" s="655">
        <f t="shared" si="6"/>
        <v>0</v>
      </c>
      <c r="G57" s="655"/>
      <c r="H57" s="655"/>
      <c r="I57" s="655"/>
      <c r="J57" s="655"/>
      <c r="K57" s="655"/>
      <c r="L57" s="655"/>
      <c r="M57" s="190">
        <v>0</v>
      </c>
      <c r="N57" s="190">
        <v>0</v>
      </c>
      <c r="O57" s="190">
        <v>0</v>
      </c>
      <c r="P57" s="190">
        <v>0</v>
      </c>
    </row>
    <row r="58" spans="1:17" ht="19.5" thickBot="1" x14ac:dyDescent="0.25">
      <c r="A58" s="913"/>
      <c r="B58" s="896"/>
      <c r="C58" s="378">
        <v>15</v>
      </c>
      <c r="D58" s="161" t="s">
        <v>1087</v>
      </c>
      <c r="E58" s="392"/>
      <c r="F58" s="655">
        <f t="shared" si="6"/>
        <v>0</v>
      </c>
      <c r="G58" s="655"/>
      <c r="H58" s="655"/>
      <c r="I58" s="655"/>
      <c r="J58" s="655"/>
      <c r="K58" s="655"/>
      <c r="L58" s="655"/>
      <c r="M58" s="190">
        <v>0</v>
      </c>
      <c r="N58" s="190">
        <v>0</v>
      </c>
      <c r="O58" s="190">
        <v>0</v>
      </c>
      <c r="P58" s="190">
        <v>0</v>
      </c>
    </row>
    <row r="59" spans="1:17" ht="19.5" thickBot="1" x14ac:dyDescent="0.25">
      <c r="A59" s="913"/>
      <c r="B59" s="896"/>
      <c r="C59" s="378">
        <v>16</v>
      </c>
      <c r="D59" s="161" t="s">
        <v>1725</v>
      </c>
      <c r="E59" s="392"/>
      <c r="F59" s="655">
        <f t="shared" si="6"/>
        <v>0</v>
      </c>
      <c r="G59" s="655"/>
      <c r="H59" s="655"/>
      <c r="I59" s="655"/>
      <c r="J59" s="655"/>
      <c r="K59" s="655"/>
      <c r="L59" s="655"/>
      <c r="M59" s="190"/>
      <c r="N59" s="190"/>
      <c r="O59" s="190"/>
      <c r="P59" s="190"/>
    </row>
    <row r="60" spans="1:17" ht="19.5" thickBot="1" x14ac:dyDescent="0.25">
      <c r="A60" s="913"/>
      <c r="B60" s="896"/>
      <c r="C60" s="378">
        <v>20</v>
      </c>
      <c r="D60" s="161" t="s">
        <v>1088</v>
      </c>
      <c r="E60" s="392"/>
      <c r="F60" s="655">
        <f t="shared" si="6"/>
        <v>58.231800000000007</v>
      </c>
      <c r="G60" s="655"/>
      <c r="H60" s="655"/>
      <c r="I60" s="655"/>
      <c r="J60" s="655"/>
      <c r="K60" s="655"/>
      <c r="L60" s="655"/>
      <c r="M60" s="190">
        <v>85</v>
      </c>
      <c r="N60" s="190">
        <v>45</v>
      </c>
      <c r="O60" s="190">
        <v>40</v>
      </c>
      <c r="P60" s="190">
        <v>0</v>
      </c>
    </row>
    <row r="61" spans="1:17" ht="18.75" customHeight="1" thickBot="1" x14ac:dyDescent="0.3">
      <c r="A61" s="913"/>
      <c r="B61" s="896"/>
      <c r="C61" s="383"/>
      <c r="D61" s="182"/>
      <c r="E61" s="416"/>
      <c r="F61" s="655">
        <f t="shared" si="6"/>
        <v>0</v>
      </c>
      <c r="G61" s="655"/>
      <c r="H61" s="655"/>
      <c r="I61" s="655"/>
      <c r="J61" s="655"/>
      <c r="K61" s="655"/>
      <c r="L61" s="655"/>
      <c r="M61" s="183"/>
      <c r="N61" s="182"/>
      <c r="O61" s="182"/>
      <c r="P61" s="182"/>
    </row>
    <row r="62" spans="1:17" ht="18.75" customHeight="1" thickBot="1" x14ac:dyDescent="0.3">
      <c r="A62" s="913"/>
      <c r="B62" s="896"/>
      <c r="C62" s="383"/>
      <c r="D62" s="182"/>
      <c r="E62" s="416"/>
      <c r="F62" s="655">
        <f t="shared" si="6"/>
        <v>0</v>
      </c>
      <c r="G62" s="655"/>
      <c r="H62" s="655"/>
      <c r="I62" s="655"/>
      <c r="J62" s="655"/>
      <c r="K62" s="655"/>
      <c r="L62" s="655"/>
      <c r="M62" s="183"/>
      <c r="N62" s="182"/>
      <c r="O62" s="182"/>
      <c r="P62" s="182"/>
    </row>
    <row r="63" spans="1:17" ht="18.75" thickBot="1" x14ac:dyDescent="0.3">
      <c r="A63" s="913"/>
      <c r="B63" s="896"/>
      <c r="C63" s="383"/>
      <c r="D63" s="182"/>
      <c r="E63" s="416"/>
      <c r="F63" s="416"/>
      <c r="G63" s="416"/>
      <c r="H63" s="416"/>
      <c r="I63" s="416"/>
      <c r="J63" s="416"/>
      <c r="K63" s="416"/>
      <c r="L63" s="416"/>
      <c r="M63" s="183"/>
      <c r="N63" s="182"/>
      <c r="O63" s="182"/>
      <c r="P63" s="182"/>
      <c r="Q63" s="156"/>
    </row>
    <row r="64" spans="1:17" ht="18.75" thickBot="1" x14ac:dyDescent="0.25">
      <c r="A64" s="913"/>
      <c r="B64" s="896"/>
      <c r="C64" s="378"/>
      <c r="D64" s="3" t="s">
        <v>1186</v>
      </c>
      <c r="E64" s="370"/>
      <c r="F64" s="370"/>
      <c r="G64" s="370"/>
      <c r="H64" s="370"/>
      <c r="I64" s="370"/>
      <c r="J64" s="370"/>
      <c r="K64" s="370"/>
      <c r="L64" s="370"/>
      <c r="M64" s="6">
        <f>SUM(M52:M63)</f>
        <v>112</v>
      </c>
      <c r="N64" s="6">
        <f>SUM(N52:N63)</f>
        <v>66</v>
      </c>
      <c r="O64" s="6">
        <f>SUM(O52:O63)</f>
        <v>78</v>
      </c>
      <c r="P64" s="6">
        <f>SUM(P52:P63)</f>
        <v>13</v>
      </c>
    </row>
    <row r="65" spans="1:18" ht="19.5" thickBot="1" x14ac:dyDescent="0.25">
      <c r="A65" s="913"/>
      <c r="B65" s="896"/>
      <c r="C65" s="378"/>
      <c r="D65" s="3" t="s">
        <v>1188</v>
      </c>
      <c r="E65" s="370"/>
      <c r="F65" s="370"/>
      <c r="G65" s="370"/>
      <c r="H65" s="370"/>
      <c r="I65" s="370"/>
      <c r="J65" s="370"/>
      <c r="K65" s="370"/>
      <c r="L65" s="370"/>
      <c r="M65" s="130">
        <f t="shared" ref="M65:O65" si="7">(M64*1.73*220*0.9)/1000</f>
        <v>38.364479999999993</v>
      </c>
      <c r="N65" s="130">
        <f t="shared" si="7"/>
        <v>22.60764</v>
      </c>
      <c r="O65" s="130">
        <f t="shared" si="7"/>
        <v>26.718119999999999</v>
      </c>
      <c r="P65" s="131"/>
    </row>
    <row r="66" spans="1:18" ht="18.75" thickBot="1" x14ac:dyDescent="0.25">
      <c r="A66" s="913"/>
      <c r="B66" s="896"/>
      <c r="C66" s="378"/>
      <c r="D66" s="3" t="s">
        <v>1190</v>
      </c>
      <c r="E66" s="371"/>
      <c r="F66" s="371"/>
      <c r="G66" s="371"/>
      <c r="H66" s="371"/>
      <c r="I66" s="371"/>
      <c r="J66" s="371"/>
      <c r="K66" s="371"/>
      <c r="L66" s="371"/>
      <c r="M66" s="869">
        <f>(M65+N65+O65)</f>
        <v>87.690239999999989</v>
      </c>
      <c r="N66" s="870"/>
      <c r="O66" s="870"/>
      <c r="P66" s="871"/>
    </row>
    <row r="67" spans="1:18" ht="19.5" thickBot="1" x14ac:dyDescent="0.25">
      <c r="A67" s="914"/>
      <c r="B67" s="897"/>
      <c r="C67" s="383"/>
      <c r="D67" s="42" t="s">
        <v>53</v>
      </c>
      <c r="E67" s="375"/>
      <c r="F67" s="375"/>
      <c r="G67" s="375"/>
      <c r="H67" s="375"/>
      <c r="I67" s="375"/>
      <c r="J67" s="375"/>
      <c r="K67" s="375"/>
      <c r="L67" s="375"/>
      <c r="M67" s="59">
        <f>M64+M47</f>
        <v>240</v>
      </c>
      <c r="N67" s="59">
        <f>N64+N47</f>
        <v>192</v>
      </c>
      <c r="O67" s="59">
        <f>O64+O47</f>
        <v>233</v>
      </c>
      <c r="P67" s="59">
        <f>P64+P47</f>
        <v>82</v>
      </c>
    </row>
    <row r="68" spans="1:18" ht="36.75" customHeight="1" thickBot="1" x14ac:dyDescent="0.25">
      <c r="A68" s="612"/>
      <c r="B68" s="586"/>
      <c r="C68" s="586"/>
      <c r="D68" s="598" t="str">
        <f>HYPERLINK("#Оглавление!h10","&lt;&lt;&lt;&lt;&lt;")</f>
        <v>&lt;&lt;&lt;&lt;&lt;</v>
      </c>
      <c r="E68" s="586"/>
      <c r="F68" s="643"/>
      <c r="G68" s="643"/>
      <c r="H68" s="643"/>
      <c r="I68" s="643"/>
      <c r="J68" s="643"/>
      <c r="K68" s="643"/>
      <c r="L68" s="643"/>
      <c r="M68" s="586"/>
      <c r="N68" s="586"/>
      <c r="O68" s="586"/>
      <c r="P68" s="588"/>
    </row>
    <row r="69" spans="1:18" ht="54.75" thickBot="1" x14ac:dyDescent="0.25">
      <c r="A69" s="181">
        <v>44877</v>
      </c>
      <c r="B69" s="872" t="s">
        <v>375</v>
      </c>
      <c r="C69" s="364" t="s">
        <v>1309</v>
      </c>
      <c r="D69" s="123" t="s">
        <v>1224</v>
      </c>
      <c r="E69" s="367" t="s">
        <v>1308</v>
      </c>
      <c r="F69" s="475" t="s">
        <v>1381</v>
      </c>
      <c r="G69" s="475" t="s">
        <v>1415</v>
      </c>
      <c r="H69" s="681" t="s">
        <v>1416</v>
      </c>
      <c r="I69" s="475" t="s">
        <v>1417</v>
      </c>
      <c r="J69" s="681" t="s">
        <v>1319</v>
      </c>
      <c r="K69" s="475" t="s">
        <v>1418</v>
      </c>
      <c r="L69" s="475" t="s">
        <v>1419</v>
      </c>
      <c r="M69" s="154" t="str">
        <f>'Данные по ТП'!C97</f>
        <v>ТМ-400/10</v>
      </c>
      <c r="N69" s="125" t="s">
        <v>1225</v>
      </c>
      <c r="O69" s="124" t="s">
        <v>5</v>
      </c>
      <c r="P69" s="126">
        <f>'Данные по ТП'!F97</f>
        <v>18128</v>
      </c>
    </row>
    <row r="70" spans="1:18" ht="19.5" thickBot="1" x14ac:dyDescent="0.25">
      <c r="A70" s="850" t="s">
        <v>1649</v>
      </c>
      <c r="B70" s="952"/>
      <c r="C70" s="378">
        <v>1</v>
      </c>
      <c r="D70" s="161" t="s">
        <v>760</v>
      </c>
      <c r="E70" s="392"/>
      <c r="F70" s="655">
        <f>((O70*1.73*220*0.9)/1000)+((N70*1.73*220*0.9)/1000)+((M70*1.73*220*0.9)/1000)</f>
        <v>0</v>
      </c>
      <c r="G70" s="845">
        <v>237</v>
      </c>
      <c r="H70" s="845">
        <v>236</v>
      </c>
      <c r="I70" s="845">
        <v>231</v>
      </c>
      <c r="J70" s="845">
        <v>407</v>
      </c>
      <c r="K70" s="845">
        <v>407</v>
      </c>
      <c r="L70" s="845">
        <v>407</v>
      </c>
      <c r="M70" s="190">
        <v>0</v>
      </c>
      <c r="N70" s="190">
        <v>0</v>
      </c>
      <c r="O70" s="190">
        <v>0</v>
      </c>
      <c r="P70" s="190">
        <v>0</v>
      </c>
    </row>
    <row r="71" spans="1:18" ht="19.5" thickBot="1" x14ac:dyDescent="0.25">
      <c r="A71" s="913"/>
      <c r="B71" s="952"/>
      <c r="C71" s="378">
        <v>2</v>
      </c>
      <c r="D71" s="161"/>
      <c r="E71" s="392"/>
      <c r="F71" s="655">
        <f t="shared" ref="F71:F78" si="8">((O71*1.73*220*0.9)/1000)+((N71*1.73*220*0.9)/1000)+((M71*1.73*220*0.9)/1000)</f>
        <v>0</v>
      </c>
      <c r="G71" s="846"/>
      <c r="H71" s="846"/>
      <c r="I71" s="846"/>
      <c r="J71" s="846"/>
      <c r="K71" s="846"/>
      <c r="L71" s="846"/>
      <c r="M71" s="190"/>
      <c r="N71" s="190"/>
      <c r="O71" s="190"/>
      <c r="P71" s="190"/>
    </row>
    <row r="72" spans="1:18" ht="19.5" thickBot="1" x14ac:dyDescent="0.25">
      <c r="A72" s="913"/>
      <c r="B72" s="952"/>
      <c r="C72" s="378">
        <v>3</v>
      </c>
      <c r="D72" s="161"/>
      <c r="E72" s="392"/>
      <c r="F72" s="655">
        <f t="shared" si="8"/>
        <v>0</v>
      </c>
      <c r="G72" s="655"/>
      <c r="H72" s="655"/>
      <c r="I72" s="655"/>
      <c r="J72" s="655"/>
      <c r="K72" s="655"/>
      <c r="L72" s="655"/>
      <c r="M72" s="190"/>
      <c r="N72" s="190"/>
      <c r="O72" s="190"/>
      <c r="P72" s="190"/>
    </row>
    <row r="73" spans="1:18" ht="19.5" thickBot="1" x14ac:dyDescent="0.25">
      <c r="A73" s="913"/>
      <c r="B73" s="952"/>
      <c r="C73" s="378">
        <v>4</v>
      </c>
      <c r="D73" s="161" t="s">
        <v>1089</v>
      </c>
      <c r="E73" s="392"/>
      <c r="F73" s="655">
        <f t="shared" si="8"/>
        <v>4.4530200000000004</v>
      </c>
      <c r="G73" s="655"/>
      <c r="H73" s="655"/>
      <c r="I73" s="655"/>
      <c r="J73" s="655"/>
      <c r="K73" s="655"/>
      <c r="L73" s="655"/>
      <c r="M73" s="190">
        <v>5</v>
      </c>
      <c r="N73" s="190">
        <v>6</v>
      </c>
      <c r="O73" s="190">
        <v>2</v>
      </c>
      <c r="P73" s="190">
        <v>4</v>
      </c>
      <c r="Q73" s="210"/>
      <c r="R73" s="100"/>
    </row>
    <row r="74" spans="1:18" ht="19.5" thickBot="1" x14ac:dyDescent="0.25">
      <c r="A74" s="913"/>
      <c r="B74" s="952"/>
      <c r="C74" s="378">
        <v>5</v>
      </c>
      <c r="D74" s="161" t="s">
        <v>1090</v>
      </c>
      <c r="E74" s="392"/>
      <c r="F74" s="655">
        <f t="shared" si="8"/>
        <v>0</v>
      </c>
      <c r="G74" s="655"/>
      <c r="H74" s="655"/>
      <c r="I74" s="655"/>
      <c r="J74" s="655"/>
      <c r="K74" s="655"/>
      <c r="L74" s="655"/>
      <c r="M74" s="190">
        <v>0</v>
      </c>
      <c r="N74" s="190">
        <v>0</v>
      </c>
      <c r="O74" s="190">
        <v>0</v>
      </c>
      <c r="P74" s="190">
        <v>0</v>
      </c>
      <c r="Q74" s="211"/>
      <c r="R74" s="100"/>
    </row>
    <row r="75" spans="1:18" ht="19.5" thickBot="1" x14ac:dyDescent="0.25">
      <c r="A75" s="913"/>
      <c r="B75" s="952"/>
      <c r="C75" s="378">
        <v>6</v>
      </c>
      <c r="D75" s="161" t="s">
        <v>1091</v>
      </c>
      <c r="E75" s="392"/>
      <c r="F75" s="655">
        <f t="shared" si="8"/>
        <v>18.497160000000001</v>
      </c>
      <c r="G75" s="655"/>
      <c r="H75" s="655"/>
      <c r="I75" s="655"/>
      <c r="J75" s="655"/>
      <c r="K75" s="655"/>
      <c r="L75" s="655"/>
      <c r="M75" s="190">
        <v>17</v>
      </c>
      <c r="N75" s="190">
        <v>12</v>
      </c>
      <c r="O75" s="190">
        <v>25</v>
      </c>
      <c r="P75" s="190">
        <v>10</v>
      </c>
      <c r="Q75" s="210"/>
      <c r="R75" s="100"/>
    </row>
    <row r="76" spans="1:18" ht="19.5" thickBot="1" x14ac:dyDescent="0.25">
      <c r="A76" s="913"/>
      <c r="B76" s="952"/>
      <c r="C76" s="378">
        <v>7</v>
      </c>
      <c r="D76" s="161"/>
      <c r="E76" s="392"/>
      <c r="F76" s="655">
        <f t="shared" si="8"/>
        <v>0</v>
      </c>
      <c r="G76" s="655"/>
      <c r="H76" s="655"/>
      <c r="I76" s="655"/>
      <c r="J76" s="655"/>
      <c r="K76" s="655"/>
      <c r="L76" s="655"/>
      <c r="M76" s="190"/>
      <c r="N76" s="190"/>
      <c r="O76" s="190"/>
      <c r="P76" s="190"/>
    </row>
    <row r="77" spans="1:18" ht="19.5" thickBot="1" x14ac:dyDescent="0.25">
      <c r="A77" s="913"/>
      <c r="B77" s="952"/>
      <c r="C77" s="378">
        <v>8</v>
      </c>
      <c r="D77" s="161" t="s">
        <v>1092</v>
      </c>
      <c r="E77" s="392"/>
      <c r="F77" s="655">
        <f t="shared" si="8"/>
        <v>19.52478</v>
      </c>
      <c r="G77" s="655"/>
      <c r="H77" s="655"/>
      <c r="I77" s="655"/>
      <c r="J77" s="655"/>
      <c r="K77" s="655"/>
      <c r="L77" s="655"/>
      <c r="M77" s="190">
        <v>9</v>
      </c>
      <c r="N77" s="190">
        <v>25</v>
      </c>
      <c r="O77" s="190">
        <v>23</v>
      </c>
      <c r="P77" s="190">
        <v>13</v>
      </c>
    </row>
    <row r="78" spans="1:18" ht="19.5" customHeight="1" thickBot="1" x14ac:dyDescent="0.3">
      <c r="A78" s="913"/>
      <c r="B78" s="952"/>
      <c r="C78" s="383"/>
      <c r="D78" s="182"/>
      <c r="E78" s="416"/>
      <c r="F78" s="655">
        <f t="shared" si="8"/>
        <v>0</v>
      </c>
      <c r="G78" s="655"/>
      <c r="H78" s="655"/>
      <c r="I78" s="655"/>
      <c r="J78" s="655"/>
      <c r="K78" s="655"/>
      <c r="L78" s="655"/>
      <c r="M78" s="208"/>
      <c r="N78" s="208"/>
      <c r="O78" s="208"/>
      <c r="P78" s="208"/>
    </row>
    <row r="79" spans="1:18" ht="19.5" customHeight="1" thickBot="1" x14ac:dyDescent="0.3">
      <c r="A79" s="913"/>
      <c r="B79" s="952"/>
      <c r="C79" s="378"/>
      <c r="D79" s="404"/>
      <c r="E79" s="396"/>
      <c r="F79" s="396"/>
      <c r="G79" s="396"/>
      <c r="H79" s="396"/>
      <c r="I79" s="396"/>
      <c r="J79" s="396"/>
      <c r="K79" s="396"/>
      <c r="L79" s="396"/>
      <c r="M79" s="451"/>
      <c r="N79" s="451"/>
      <c r="O79" s="451"/>
      <c r="P79" s="451"/>
    </row>
    <row r="80" spans="1:18" ht="19.5" customHeight="1" thickBot="1" x14ac:dyDescent="0.3">
      <c r="A80" s="913"/>
      <c r="B80" s="952"/>
      <c r="C80" s="378"/>
      <c r="D80" s="404"/>
      <c r="E80" s="396"/>
      <c r="F80" s="396"/>
      <c r="G80" s="396"/>
      <c r="H80" s="396"/>
      <c r="I80" s="396"/>
      <c r="J80" s="396"/>
      <c r="K80" s="396"/>
      <c r="L80" s="396"/>
      <c r="M80" s="451"/>
      <c r="N80" s="451"/>
      <c r="O80" s="451"/>
      <c r="P80" s="451"/>
    </row>
    <row r="81" spans="1:17" ht="18.75" thickBot="1" x14ac:dyDescent="0.25">
      <c r="A81" s="913"/>
      <c r="B81" s="952"/>
      <c r="C81" s="378"/>
      <c r="D81" s="3" t="s">
        <v>1187</v>
      </c>
      <c r="E81" s="370"/>
      <c r="F81" s="370"/>
      <c r="G81" s="370"/>
      <c r="H81" s="370"/>
      <c r="I81" s="370"/>
      <c r="J81" s="370"/>
      <c r="K81" s="370"/>
      <c r="L81" s="370"/>
      <c r="M81" s="6">
        <f>SUM(M70:M80)</f>
        <v>31</v>
      </c>
      <c r="N81" s="6">
        <f>SUM(N70:N80)</f>
        <v>43</v>
      </c>
      <c r="O81" s="6">
        <f>SUM(O70:O80)</f>
        <v>50</v>
      </c>
      <c r="P81" s="6">
        <f>SUM(P70:P80)</f>
        <v>27</v>
      </c>
      <c r="Q81" s="156"/>
    </row>
    <row r="82" spans="1:17" ht="19.5" thickBot="1" x14ac:dyDescent="0.25">
      <c r="A82" s="913"/>
      <c r="B82" s="952"/>
      <c r="C82" s="378"/>
      <c r="D82" s="3" t="s">
        <v>1188</v>
      </c>
      <c r="E82" s="370"/>
      <c r="F82" s="370"/>
      <c r="G82" s="370"/>
      <c r="H82" s="370"/>
      <c r="I82" s="370"/>
      <c r="J82" s="370"/>
      <c r="K82" s="370"/>
      <c r="L82" s="370"/>
      <c r="M82" s="130">
        <f t="shared" ref="M82:O82" si="9">(M81*1.73*220*0.9)/1000</f>
        <v>10.618739999999999</v>
      </c>
      <c r="N82" s="130">
        <f t="shared" si="9"/>
        <v>14.72922</v>
      </c>
      <c r="O82" s="130">
        <f t="shared" si="9"/>
        <v>17.126999999999999</v>
      </c>
      <c r="P82" s="131"/>
    </row>
    <row r="83" spans="1:17" ht="18.75" thickBot="1" x14ac:dyDescent="0.25">
      <c r="A83" s="913"/>
      <c r="B83" s="952"/>
      <c r="C83" s="378"/>
      <c r="D83" s="3" t="s">
        <v>1189</v>
      </c>
      <c r="E83" s="371"/>
      <c r="F83" s="371"/>
      <c r="G83" s="371"/>
      <c r="H83" s="371"/>
      <c r="I83" s="371"/>
      <c r="J83" s="371"/>
      <c r="K83" s="371"/>
      <c r="L83" s="371"/>
      <c r="M83" s="869">
        <f>(M82+N82+O82)</f>
        <v>42.474959999999996</v>
      </c>
      <c r="N83" s="870"/>
      <c r="O83" s="870"/>
      <c r="P83" s="871"/>
    </row>
    <row r="84" spans="1:17" ht="19.5" thickBot="1" x14ac:dyDescent="0.25">
      <c r="A84" s="913"/>
      <c r="B84" s="952"/>
      <c r="C84" s="381"/>
      <c r="D84" s="898"/>
      <c r="E84" s="899"/>
      <c r="F84" s="899"/>
      <c r="G84" s="899"/>
      <c r="H84" s="899"/>
      <c r="I84" s="899"/>
      <c r="J84" s="899"/>
      <c r="K84" s="899"/>
      <c r="L84" s="899"/>
      <c r="M84" s="899"/>
      <c r="N84" s="899"/>
      <c r="O84" s="899"/>
      <c r="P84" s="900"/>
    </row>
    <row r="85" spans="1:17" ht="54.75" thickBot="1" x14ac:dyDescent="0.25">
      <c r="A85" s="913"/>
      <c r="B85" s="952"/>
      <c r="C85" s="364" t="s">
        <v>1309</v>
      </c>
      <c r="D85" s="123" t="s">
        <v>1200</v>
      </c>
      <c r="E85" s="367" t="s">
        <v>1308</v>
      </c>
      <c r="F85" s="475" t="s">
        <v>1381</v>
      </c>
      <c r="G85" s="475" t="s">
        <v>1415</v>
      </c>
      <c r="H85" s="681" t="s">
        <v>1416</v>
      </c>
      <c r="I85" s="475" t="s">
        <v>1417</v>
      </c>
      <c r="J85" s="681" t="s">
        <v>1319</v>
      </c>
      <c r="K85" s="475" t="s">
        <v>1418</v>
      </c>
      <c r="L85" s="475" t="s">
        <v>1419</v>
      </c>
      <c r="M85" s="154" t="str">
        <f>'Данные по ТП'!C98</f>
        <v>ТМ-400/10</v>
      </c>
      <c r="N85" s="125" t="s">
        <v>1225</v>
      </c>
      <c r="O85" s="124" t="s">
        <v>5</v>
      </c>
      <c r="P85" s="126" t="str">
        <f>'Данные по ТП'!F98</f>
        <v>РСКЗ</v>
      </c>
    </row>
    <row r="86" spans="1:17" ht="19.5" thickBot="1" x14ac:dyDescent="0.25">
      <c r="A86" s="913"/>
      <c r="B86" s="952"/>
      <c r="C86" s="378">
        <v>9</v>
      </c>
      <c r="D86" s="161"/>
      <c r="E86" s="392"/>
      <c r="F86" s="655">
        <f>((O86*1.73*220*0.9)/1000)+((N86*1.73*220*0.9)/1000)+((M86*1.73*220*0.9)/1000)</f>
        <v>0</v>
      </c>
      <c r="G86" s="845"/>
      <c r="H86" s="845"/>
      <c r="I86" s="845"/>
      <c r="J86" s="845"/>
      <c r="K86" s="845"/>
      <c r="L86" s="845"/>
      <c r="M86" s="190"/>
      <c r="N86" s="190"/>
      <c r="O86" s="190"/>
      <c r="P86" s="190"/>
    </row>
    <row r="87" spans="1:17" ht="19.5" thickBot="1" x14ac:dyDescent="0.25">
      <c r="A87" s="913"/>
      <c r="B87" s="952"/>
      <c r="C87" s="378">
        <v>10</v>
      </c>
      <c r="D87" s="161" t="s">
        <v>1093</v>
      </c>
      <c r="E87" s="392"/>
      <c r="F87" s="655">
        <f t="shared" ref="F87:F94" si="10">((O87*1.73*220*0.9)/1000)+((N87*1.73*220*0.9)/1000)+((M87*1.73*220*0.9)/1000)</f>
        <v>0</v>
      </c>
      <c r="G87" s="846"/>
      <c r="H87" s="846"/>
      <c r="I87" s="846"/>
      <c r="J87" s="846"/>
      <c r="K87" s="846"/>
      <c r="L87" s="846"/>
      <c r="M87" s="190">
        <v>0</v>
      </c>
      <c r="N87" s="190">
        <v>0</v>
      </c>
      <c r="O87" s="190">
        <v>0</v>
      </c>
      <c r="P87" s="190">
        <v>0</v>
      </c>
    </row>
    <row r="88" spans="1:17" ht="19.5" thickBot="1" x14ac:dyDescent="0.25">
      <c r="A88" s="913"/>
      <c r="B88" s="952"/>
      <c r="C88" s="378">
        <v>11</v>
      </c>
      <c r="D88" s="161"/>
      <c r="E88" s="392"/>
      <c r="F88" s="655">
        <f t="shared" si="10"/>
        <v>0</v>
      </c>
      <c r="G88" s="655"/>
      <c r="H88" s="655"/>
      <c r="I88" s="655"/>
      <c r="J88" s="655"/>
      <c r="K88" s="655"/>
      <c r="L88" s="655"/>
      <c r="M88" s="190"/>
      <c r="N88" s="190"/>
      <c r="O88" s="190"/>
      <c r="P88" s="190"/>
    </row>
    <row r="89" spans="1:17" ht="19.5" thickBot="1" x14ac:dyDescent="0.25">
      <c r="A89" s="913"/>
      <c r="B89" s="952"/>
      <c r="C89" s="378">
        <v>12</v>
      </c>
      <c r="D89" s="161" t="s">
        <v>1468</v>
      </c>
      <c r="E89" s="392"/>
      <c r="F89" s="655">
        <f t="shared" si="10"/>
        <v>11.30382</v>
      </c>
      <c r="G89" s="655"/>
      <c r="H89" s="655"/>
      <c r="I89" s="655"/>
      <c r="J89" s="655"/>
      <c r="K89" s="655"/>
      <c r="L89" s="655"/>
      <c r="M89" s="190">
        <v>1</v>
      </c>
      <c r="N89" s="190">
        <v>20</v>
      </c>
      <c r="O89" s="190">
        <v>12</v>
      </c>
      <c r="P89" s="190">
        <v>10</v>
      </c>
    </row>
    <row r="90" spans="1:17" ht="19.5" thickBot="1" x14ac:dyDescent="0.25">
      <c r="A90" s="913"/>
      <c r="B90" s="952"/>
      <c r="C90" s="378">
        <v>13</v>
      </c>
      <c r="D90" s="161"/>
      <c r="E90" s="392"/>
      <c r="F90" s="655">
        <f t="shared" si="10"/>
        <v>0</v>
      </c>
      <c r="G90" s="655"/>
      <c r="H90" s="655"/>
      <c r="I90" s="655"/>
      <c r="J90" s="655"/>
      <c r="K90" s="655"/>
      <c r="L90" s="655"/>
      <c r="M90" s="190"/>
      <c r="N90" s="190"/>
      <c r="O90" s="190"/>
      <c r="P90" s="190"/>
    </row>
    <row r="91" spans="1:17" ht="19.5" thickBot="1" x14ac:dyDescent="0.25">
      <c r="A91" s="913"/>
      <c r="B91" s="952"/>
      <c r="C91" s="378">
        <v>14</v>
      </c>
      <c r="D91" s="161"/>
      <c r="E91" s="392"/>
      <c r="F91" s="655">
        <f t="shared" si="10"/>
        <v>0</v>
      </c>
      <c r="G91" s="655"/>
      <c r="H91" s="655"/>
      <c r="I91" s="655"/>
      <c r="J91" s="655"/>
      <c r="K91" s="655"/>
      <c r="L91" s="655"/>
      <c r="M91" s="190"/>
      <c r="N91" s="190"/>
      <c r="O91" s="190"/>
      <c r="P91" s="190"/>
    </row>
    <row r="92" spans="1:17" ht="19.5" thickBot="1" x14ac:dyDescent="0.25">
      <c r="A92" s="913"/>
      <c r="B92" s="952"/>
      <c r="C92" s="378">
        <v>15</v>
      </c>
      <c r="D92" s="161" t="s">
        <v>1094</v>
      </c>
      <c r="E92" s="392"/>
      <c r="F92" s="655">
        <f t="shared" si="10"/>
        <v>13.701600000000003</v>
      </c>
      <c r="G92" s="655"/>
      <c r="H92" s="655"/>
      <c r="I92" s="655"/>
      <c r="J92" s="655"/>
      <c r="K92" s="655"/>
      <c r="L92" s="655"/>
      <c r="M92" s="190">
        <v>15</v>
      </c>
      <c r="N92" s="190">
        <v>20</v>
      </c>
      <c r="O92" s="190">
        <v>5</v>
      </c>
      <c r="P92" s="190">
        <v>10</v>
      </c>
    </row>
    <row r="93" spans="1:17" ht="19.5" thickBot="1" x14ac:dyDescent="0.25">
      <c r="A93" s="913"/>
      <c r="B93" s="952"/>
      <c r="C93" s="378">
        <v>16</v>
      </c>
      <c r="D93" s="161" t="s">
        <v>1095</v>
      </c>
      <c r="E93" s="392"/>
      <c r="F93" s="655">
        <f t="shared" si="10"/>
        <v>42.474959999999996</v>
      </c>
      <c r="G93" s="655"/>
      <c r="H93" s="655"/>
      <c r="I93" s="655"/>
      <c r="J93" s="655"/>
      <c r="K93" s="655"/>
      <c r="L93" s="655"/>
      <c r="M93" s="190">
        <v>46</v>
      </c>
      <c r="N93" s="190">
        <v>40</v>
      </c>
      <c r="O93" s="190">
        <v>38</v>
      </c>
      <c r="P93" s="190">
        <v>10</v>
      </c>
    </row>
    <row r="94" spans="1:17" ht="19.5" thickBot="1" x14ac:dyDescent="0.25">
      <c r="A94" s="913"/>
      <c r="B94" s="952"/>
      <c r="C94" s="378"/>
      <c r="D94" s="161"/>
      <c r="E94" s="392"/>
      <c r="F94" s="655">
        <f t="shared" si="10"/>
        <v>0</v>
      </c>
      <c r="G94" s="655"/>
      <c r="H94" s="655"/>
      <c r="I94" s="655"/>
      <c r="J94" s="655"/>
      <c r="K94" s="655"/>
      <c r="L94" s="655"/>
      <c r="M94" s="341"/>
      <c r="N94" s="341"/>
      <c r="O94" s="341"/>
      <c r="P94" s="341"/>
    </row>
    <row r="95" spans="1:17" ht="19.5" thickBot="1" x14ac:dyDescent="0.25">
      <c r="A95" s="913"/>
      <c r="B95" s="952"/>
      <c r="C95" s="378"/>
      <c r="D95" s="161"/>
      <c r="E95" s="392"/>
      <c r="F95" s="392"/>
      <c r="G95" s="392"/>
      <c r="H95" s="392"/>
      <c r="I95" s="392"/>
      <c r="J95" s="392"/>
      <c r="K95" s="392"/>
      <c r="L95" s="392"/>
      <c r="M95" s="341"/>
      <c r="N95" s="341"/>
      <c r="O95" s="341"/>
      <c r="P95" s="341"/>
    </row>
    <row r="96" spans="1:17" ht="19.5" thickBot="1" x14ac:dyDescent="0.25">
      <c r="A96" s="913"/>
      <c r="B96" s="952"/>
      <c r="C96" s="378"/>
      <c r="D96" s="3" t="s">
        <v>1186</v>
      </c>
      <c r="E96" s="370"/>
      <c r="F96" s="370"/>
      <c r="G96" s="370"/>
      <c r="H96" s="370"/>
      <c r="I96" s="370"/>
      <c r="J96" s="370"/>
      <c r="K96" s="370"/>
      <c r="L96" s="370"/>
      <c r="M96" s="11">
        <f>SUM(M87:M95)</f>
        <v>62</v>
      </c>
      <c r="N96" s="11">
        <f>SUM(N87:N95)</f>
        <v>80</v>
      </c>
      <c r="O96" s="11">
        <f>SUM(O87:O95)</f>
        <v>55</v>
      </c>
      <c r="P96" s="11">
        <f>SUM(P87:P95)</f>
        <v>30</v>
      </c>
    </row>
    <row r="97" spans="1:60" ht="19.5" thickBot="1" x14ac:dyDescent="0.25">
      <c r="A97" s="913"/>
      <c r="B97" s="952"/>
      <c r="C97" s="378"/>
      <c r="D97" s="3" t="s">
        <v>1188</v>
      </c>
      <c r="E97" s="370"/>
      <c r="F97" s="370"/>
      <c r="G97" s="370"/>
      <c r="H97" s="370"/>
      <c r="I97" s="370"/>
      <c r="J97" s="370"/>
      <c r="K97" s="370"/>
      <c r="L97" s="370"/>
      <c r="M97" s="130">
        <f t="shared" ref="M97:O97" si="11">(M96*1.73*220*0.9)/1000</f>
        <v>21.237479999999998</v>
      </c>
      <c r="N97" s="130">
        <f t="shared" si="11"/>
        <v>27.403200000000002</v>
      </c>
      <c r="O97" s="130">
        <f t="shared" si="11"/>
        <v>18.839700000000001</v>
      </c>
      <c r="P97" s="131"/>
      <c r="Q97" s="156"/>
    </row>
    <row r="98" spans="1:60" ht="18.75" thickBot="1" x14ac:dyDescent="0.25">
      <c r="A98" s="913"/>
      <c r="B98" s="952"/>
      <c r="C98" s="378"/>
      <c r="D98" s="3" t="s">
        <v>1190</v>
      </c>
      <c r="E98" s="371"/>
      <c r="F98" s="371"/>
      <c r="G98" s="371"/>
      <c r="H98" s="371"/>
      <c r="I98" s="371"/>
      <c r="J98" s="371"/>
      <c r="K98" s="371"/>
      <c r="L98" s="371"/>
      <c r="M98" s="869">
        <f>(M97+N97+O97)</f>
        <v>67.480379999999997</v>
      </c>
      <c r="N98" s="870"/>
      <c r="O98" s="870"/>
      <c r="P98" s="871"/>
    </row>
    <row r="99" spans="1:60" ht="19.5" thickBot="1" x14ac:dyDescent="0.25">
      <c r="A99" s="889"/>
      <c r="B99" s="953"/>
      <c r="C99" s="383"/>
      <c r="D99" s="42" t="s">
        <v>53</v>
      </c>
      <c r="E99" s="375"/>
      <c r="F99" s="375"/>
      <c r="G99" s="375"/>
      <c r="H99" s="375"/>
      <c r="I99" s="375"/>
      <c r="J99" s="375"/>
      <c r="K99" s="375"/>
      <c r="L99" s="375"/>
      <c r="M99" s="48">
        <f>M96+M81</f>
        <v>93</v>
      </c>
      <c r="N99" s="48">
        <f>N96+N81</f>
        <v>123</v>
      </c>
      <c r="O99" s="48">
        <f>O96+O81</f>
        <v>105</v>
      </c>
      <c r="P99" s="48">
        <f>P96+P81</f>
        <v>57</v>
      </c>
    </row>
    <row r="100" spans="1:60" ht="47.25" customHeight="1" thickBot="1" x14ac:dyDescent="0.25">
      <c r="A100" s="606"/>
      <c r="B100" s="586"/>
      <c r="C100" s="586"/>
      <c r="D100" s="598" t="str">
        <f>HYPERLINK("#Оглавление!h10","&lt;&lt;&lt;&lt;&lt;")</f>
        <v>&lt;&lt;&lt;&lt;&lt;</v>
      </c>
      <c r="E100" s="586"/>
      <c r="F100" s="643"/>
      <c r="G100" s="643"/>
      <c r="H100" s="643"/>
      <c r="I100" s="643"/>
      <c r="J100" s="643"/>
      <c r="K100" s="643"/>
      <c r="L100" s="643"/>
      <c r="M100" s="586"/>
      <c r="N100" s="586"/>
      <c r="O100" s="586"/>
      <c r="P100" s="586"/>
    </row>
    <row r="101" spans="1:60" ht="54.75" thickBot="1" x14ac:dyDescent="0.25">
      <c r="A101" s="181">
        <v>44878</v>
      </c>
      <c r="B101" s="40"/>
      <c r="C101" s="700" t="s">
        <v>1309</v>
      </c>
      <c r="D101" s="758" t="s">
        <v>1224</v>
      </c>
      <c r="E101" s="367" t="s">
        <v>1308</v>
      </c>
      <c r="F101" s="475" t="s">
        <v>1381</v>
      </c>
      <c r="G101" s="475" t="s">
        <v>1415</v>
      </c>
      <c r="H101" s="475" t="s">
        <v>1416</v>
      </c>
      <c r="I101" s="475" t="s">
        <v>1417</v>
      </c>
      <c r="J101" s="475" t="s">
        <v>1319</v>
      </c>
      <c r="K101" s="475" t="s">
        <v>1418</v>
      </c>
      <c r="L101" s="475" t="s">
        <v>1419</v>
      </c>
      <c r="M101" s="771" t="str">
        <f>'Данные по ТП'!C99</f>
        <v>ТМ-400/10</v>
      </c>
      <c r="N101" s="240" t="s">
        <v>1225</v>
      </c>
      <c r="O101" s="241" t="s">
        <v>5</v>
      </c>
      <c r="P101" s="241">
        <v>33219</v>
      </c>
    </row>
    <row r="102" spans="1:60" s="99" customFormat="1" ht="16.5" customHeight="1" thickBot="1" x14ac:dyDescent="0.25">
      <c r="A102" s="706"/>
      <c r="B102" s="707"/>
      <c r="C102" s="772">
        <v>1</v>
      </c>
      <c r="D102" s="773" t="s">
        <v>1525</v>
      </c>
      <c r="E102" s="774"/>
      <c r="F102" s="775"/>
      <c r="G102" s="775"/>
      <c r="H102" s="775"/>
      <c r="I102" s="775"/>
      <c r="J102" s="775"/>
      <c r="K102" s="775"/>
      <c r="L102" s="775"/>
      <c r="M102" s="733">
        <v>14</v>
      </c>
      <c r="N102" s="776" t="s">
        <v>1727</v>
      </c>
      <c r="O102" s="732">
        <v>17</v>
      </c>
      <c r="P102" s="732">
        <v>9</v>
      </c>
    </row>
    <row r="103" spans="1:60" ht="19.5" thickBot="1" x14ac:dyDescent="0.25">
      <c r="A103" s="850" t="s">
        <v>1726</v>
      </c>
      <c r="B103" s="872" t="s">
        <v>376</v>
      </c>
      <c r="C103" s="423">
        <v>2</v>
      </c>
      <c r="D103" s="164" t="s">
        <v>1096</v>
      </c>
      <c r="E103" s="394"/>
      <c r="F103" s="768">
        <f>((O103*1.73*220*0.9)/1000)+((N103*1.73*220*0.9)/1000)+((M103*1.73*220*0.9)/1000)</f>
        <v>33.568919999999999</v>
      </c>
      <c r="G103" s="847">
        <v>246</v>
      </c>
      <c r="H103" s="847">
        <v>238</v>
      </c>
      <c r="I103" s="847">
        <v>248</v>
      </c>
      <c r="J103" s="847">
        <v>424</v>
      </c>
      <c r="K103" s="847">
        <v>421</v>
      </c>
      <c r="L103" s="847">
        <v>422</v>
      </c>
      <c r="M103" s="770">
        <v>28</v>
      </c>
      <c r="N103" s="770">
        <v>49</v>
      </c>
      <c r="O103" s="770">
        <v>21</v>
      </c>
      <c r="P103" s="770">
        <v>28</v>
      </c>
    </row>
    <row r="104" spans="1:60" ht="19.5" thickBot="1" x14ac:dyDescent="0.25">
      <c r="A104" s="913"/>
      <c r="B104" s="896"/>
      <c r="C104" s="423">
        <v>3</v>
      </c>
      <c r="D104" s="164" t="s">
        <v>1097</v>
      </c>
      <c r="E104" s="394"/>
      <c r="F104" s="768">
        <f t="shared" ref="F104:F111" si="12">((O104*1.73*220*0.9)/1000)+((N104*1.73*220*0.9)/1000)+((M104*1.73*220*0.9)/1000)</f>
        <v>6.5082599999999999</v>
      </c>
      <c r="G104" s="847"/>
      <c r="H104" s="847"/>
      <c r="I104" s="847"/>
      <c r="J104" s="847"/>
      <c r="K104" s="847"/>
      <c r="L104" s="847"/>
      <c r="M104" s="770">
        <v>10</v>
      </c>
      <c r="N104" s="770">
        <v>7</v>
      </c>
      <c r="O104" s="770">
        <v>2</v>
      </c>
      <c r="P104" s="770">
        <v>5</v>
      </c>
    </row>
    <row r="105" spans="1:60" ht="19.5" thickBot="1" x14ac:dyDescent="0.25">
      <c r="A105" s="913"/>
      <c r="B105" s="896"/>
      <c r="C105" s="423">
        <v>4</v>
      </c>
      <c r="D105" s="164" t="s">
        <v>1098</v>
      </c>
      <c r="E105" s="394"/>
      <c r="F105" s="768">
        <f t="shared" si="12"/>
        <v>34.596539999999997</v>
      </c>
      <c r="G105" s="768"/>
      <c r="H105" s="768"/>
      <c r="I105" s="768"/>
      <c r="J105" s="768"/>
      <c r="K105" s="768"/>
      <c r="L105" s="768"/>
      <c r="M105" s="770">
        <v>18</v>
      </c>
      <c r="N105" s="770">
        <v>24</v>
      </c>
      <c r="O105" s="770">
        <v>59</v>
      </c>
      <c r="P105" s="770">
        <v>25</v>
      </c>
    </row>
    <row r="106" spans="1:60" ht="19.5" thickBot="1" x14ac:dyDescent="0.25">
      <c r="A106" s="913"/>
      <c r="B106" s="896"/>
      <c r="C106" s="423">
        <v>5</v>
      </c>
      <c r="D106" s="164" t="s">
        <v>1526</v>
      </c>
      <c r="E106" s="394"/>
      <c r="F106" s="768">
        <f t="shared" si="12"/>
        <v>0</v>
      </c>
      <c r="G106" s="768"/>
      <c r="H106" s="768"/>
      <c r="I106" s="768"/>
      <c r="J106" s="768"/>
      <c r="K106" s="768"/>
      <c r="L106" s="768"/>
      <c r="M106" s="770"/>
      <c r="N106" s="770"/>
      <c r="O106" s="770"/>
      <c r="P106" s="770"/>
    </row>
    <row r="107" spans="1:60" ht="19.5" thickBot="1" x14ac:dyDescent="0.25">
      <c r="A107" s="913"/>
      <c r="B107" s="896"/>
      <c r="C107" s="423">
        <v>6</v>
      </c>
      <c r="D107" s="164" t="s">
        <v>1099</v>
      </c>
      <c r="E107" s="394"/>
      <c r="F107" s="768">
        <f t="shared" si="12"/>
        <v>28.77336</v>
      </c>
      <c r="G107" s="768"/>
      <c r="H107" s="768"/>
      <c r="I107" s="768"/>
      <c r="J107" s="768"/>
      <c r="K107" s="768"/>
      <c r="L107" s="768"/>
      <c r="M107" s="770">
        <v>8</v>
      </c>
      <c r="N107" s="770">
        <v>43</v>
      </c>
      <c r="O107" s="770">
        <v>33</v>
      </c>
      <c r="P107" s="770">
        <v>27</v>
      </c>
    </row>
    <row r="108" spans="1:60" ht="19.5" thickBot="1" x14ac:dyDescent="0.25">
      <c r="A108" s="913"/>
      <c r="B108" s="896"/>
      <c r="C108" s="423">
        <v>7</v>
      </c>
      <c r="D108" s="164" t="s">
        <v>1100</v>
      </c>
      <c r="E108" s="394"/>
      <c r="F108" s="768">
        <f t="shared" si="12"/>
        <v>23.292720000000003</v>
      </c>
      <c r="G108" s="768"/>
      <c r="H108" s="768"/>
      <c r="I108" s="768"/>
      <c r="J108" s="768"/>
      <c r="K108" s="768"/>
      <c r="L108" s="768"/>
      <c r="M108" s="770">
        <v>11</v>
      </c>
      <c r="N108" s="777">
        <v>20</v>
      </c>
      <c r="O108" s="777">
        <v>37</v>
      </c>
      <c r="P108" s="770">
        <v>22</v>
      </c>
    </row>
    <row r="109" spans="1:60" ht="19.5" thickBot="1" x14ac:dyDescent="0.25">
      <c r="A109" s="913"/>
      <c r="B109" s="896"/>
      <c r="C109" s="423">
        <v>8</v>
      </c>
      <c r="D109" s="164" t="s">
        <v>1101</v>
      </c>
      <c r="E109" s="394"/>
      <c r="F109" s="768">
        <f t="shared" si="12"/>
        <v>37.679400000000001</v>
      </c>
      <c r="G109" s="768"/>
      <c r="H109" s="768"/>
      <c r="I109" s="768"/>
      <c r="J109" s="768"/>
      <c r="K109" s="768"/>
      <c r="L109" s="768"/>
      <c r="M109" s="770">
        <v>30</v>
      </c>
      <c r="N109" s="770">
        <v>43</v>
      </c>
      <c r="O109" s="770">
        <v>37</v>
      </c>
      <c r="P109" s="770">
        <v>18</v>
      </c>
    </row>
    <row r="110" spans="1:60" s="122" customFormat="1" ht="22.5" customHeight="1" thickBot="1" x14ac:dyDescent="0.25">
      <c r="A110" s="913"/>
      <c r="B110" s="896"/>
      <c r="C110" s="423"/>
      <c r="D110" s="208"/>
      <c r="E110" s="455"/>
      <c r="F110" s="768">
        <f t="shared" si="12"/>
        <v>0</v>
      </c>
      <c r="G110" s="768"/>
      <c r="H110" s="768"/>
      <c r="I110" s="768"/>
      <c r="J110" s="768"/>
      <c r="K110" s="768"/>
      <c r="L110" s="768"/>
      <c r="M110" s="208"/>
      <c r="N110" s="208"/>
      <c r="O110" s="208"/>
      <c r="P110" s="208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s="122" customFormat="1" ht="22.5" customHeight="1" thickBot="1" x14ac:dyDescent="0.25">
      <c r="A111" s="913"/>
      <c r="B111" s="896"/>
      <c r="C111" s="423"/>
      <c r="D111" s="208"/>
      <c r="E111" s="455"/>
      <c r="F111" s="768">
        <f t="shared" si="12"/>
        <v>0</v>
      </c>
      <c r="G111" s="768"/>
      <c r="H111" s="768"/>
      <c r="I111" s="768"/>
      <c r="J111" s="768"/>
      <c r="K111" s="768"/>
      <c r="L111" s="768"/>
      <c r="M111" s="208"/>
      <c r="N111" s="208"/>
      <c r="O111" s="208"/>
      <c r="P111" s="208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s="122" customFormat="1" ht="22.5" customHeight="1" thickBot="1" x14ac:dyDescent="0.25">
      <c r="A112" s="913"/>
      <c r="B112" s="896"/>
      <c r="C112" s="423"/>
      <c r="D112" s="208"/>
      <c r="E112" s="455"/>
      <c r="F112" s="455"/>
      <c r="G112" s="455"/>
      <c r="H112" s="455"/>
      <c r="I112" s="455"/>
      <c r="J112" s="455"/>
      <c r="K112" s="455"/>
      <c r="L112" s="455"/>
      <c r="M112" s="208"/>
      <c r="N112" s="208"/>
      <c r="O112" s="208"/>
      <c r="P112" s="208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17" ht="20.25" customHeight="1" thickBot="1" x14ac:dyDescent="0.25">
      <c r="A113" s="913"/>
      <c r="B113" s="896"/>
      <c r="C113" s="423"/>
      <c r="D113" s="101" t="s">
        <v>1187</v>
      </c>
      <c r="E113" s="418"/>
      <c r="F113" s="418"/>
      <c r="G113" s="418"/>
      <c r="H113" s="418"/>
      <c r="I113" s="418"/>
      <c r="J113" s="418"/>
      <c r="K113" s="418"/>
      <c r="L113" s="418"/>
      <c r="M113" s="778">
        <f>SUM(M102:M112)</f>
        <v>119</v>
      </c>
      <c r="N113" s="779">
        <f>SUM(N102:N112)</f>
        <v>186</v>
      </c>
      <c r="O113" s="778">
        <f>SUM(O102:O112)</f>
        <v>206</v>
      </c>
      <c r="P113" s="778">
        <f>SUM(P102:P112)</f>
        <v>134</v>
      </c>
      <c r="Q113" s="156"/>
    </row>
    <row r="114" spans="1:17" ht="22.5" customHeight="1" thickBot="1" x14ac:dyDescent="0.25">
      <c r="A114" s="913"/>
      <c r="B114" s="896"/>
      <c r="C114" s="423"/>
      <c r="D114" s="101" t="s">
        <v>1188</v>
      </c>
      <c r="E114" s="418"/>
      <c r="F114" s="418"/>
      <c r="G114" s="418"/>
      <c r="H114" s="418"/>
      <c r="I114" s="418"/>
      <c r="J114" s="418"/>
      <c r="K114" s="418"/>
      <c r="L114" s="418"/>
      <c r="M114" s="769">
        <f t="shared" ref="M114:O114" si="13">(M113*1.73*220*0.9)/1000</f>
        <v>40.762260000000005</v>
      </c>
      <c r="N114" s="769">
        <f t="shared" si="13"/>
        <v>63.712439999999994</v>
      </c>
      <c r="O114" s="769">
        <f t="shared" si="13"/>
        <v>70.563240000000008</v>
      </c>
      <c r="P114" s="244"/>
    </row>
    <row r="115" spans="1:17" ht="18.75" thickBot="1" x14ac:dyDescent="0.25">
      <c r="A115" s="913"/>
      <c r="B115" s="896"/>
      <c r="C115" s="423"/>
      <c r="D115" s="101" t="s">
        <v>1189</v>
      </c>
      <c r="E115" s="418"/>
      <c r="F115" s="418"/>
      <c r="G115" s="418"/>
      <c r="H115" s="418"/>
      <c r="I115" s="418"/>
      <c r="J115" s="418"/>
      <c r="K115" s="418"/>
      <c r="L115" s="418"/>
      <c r="M115" s="875">
        <f>(M114+N114+O114)</f>
        <v>175.03793999999999</v>
      </c>
      <c r="N115" s="875"/>
      <c r="O115" s="875"/>
      <c r="P115" s="875"/>
    </row>
    <row r="116" spans="1:17" ht="19.5" thickBot="1" x14ac:dyDescent="0.25">
      <c r="A116" s="913"/>
      <c r="B116" s="896"/>
      <c r="C116" s="381"/>
      <c r="D116" s="957"/>
      <c r="E116" s="958"/>
      <c r="F116" s="958"/>
      <c r="G116" s="958"/>
      <c r="H116" s="958"/>
      <c r="I116" s="958"/>
      <c r="J116" s="958"/>
      <c r="K116" s="958"/>
      <c r="L116" s="958"/>
      <c r="M116" s="958"/>
      <c r="N116" s="958"/>
      <c r="O116" s="958"/>
      <c r="P116" s="959"/>
    </row>
    <row r="117" spans="1:17" ht="54.75" thickBot="1" x14ac:dyDescent="0.25">
      <c r="A117" s="913"/>
      <c r="B117" s="896"/>
      <c r="C117" s="700" t="s">
        <v>1309</v>
      </c>
      <c r="D117" s="758" t="s">
        <v>1200</v>
      </c>
      <c r="E117" s="367" t="s">
        <v>1308</v>
      </c>
      <c r="F117" s="475" t="s">
        <v>1381</v>
      </c>
      <c r="G117" s="475" t="s">
        <v>1415</v>
      </c>
      <c r="H117" s="475" t="s">
        <v>1416</v>
      </c>
      <c r="I117" s="475" t="s">
        <v>1417</v>
      </c>
      <c r="J117" s="475" t="s">
        <v>1319</v>
      </c>
      <c r="K117" s="475" t="s">
        <v>1418</v>
      </c>
      <c r="L117" s="475" t="s">
        <v>1419</v>
      </c>
      <c r="M117" s="771" t="str">
        <f>'Данные по ТП'!C100</f>
        <v>ТМ-400/10</v>
      </c>
      <c r="N117" s="240" t="s">
        <v>1225</v>
      </c>
      <c r="O117" s="241" t="s">
        <v>5</v>
      </c>
      <c r="P117" s="241">
        <v>56617</v>
      </c>
    </row>
    <row r="118" spans="1:17" ht="19.5" thickBot="1" x14ac:dyDescent="0.25">
      <c r="A118" s="913"/>
      <c r="B118" s="896"/>
      <c r="C118" s="423">
        <v>10</v>
      </c>
      <c r="D118" s="164" t="s">
        <v>1102</v>
      </c>
      <c r="E118" s="394"/>
      <c r="F118" s="768">
        <f>((O118*1.73*220*0.9)/1000)+((N118*1.73*220*0.9)/1000)+((M118*1.73*220*0.9)/1000)</f>
        <v>9.5911200000000001</v>
      </c>
      <c r="G118" s="847">
        <v>236</v>
      </c>
      <c r="H118" s="847">
        <v>234</v>
      </c>
      <c r="I118" s="847">
        <v>235</v>
      </c>
      <c r="J118" s="847">
        <v>409</v>
      </c>
      <c r="K118" s="847">
        <v>406</v>
      </c>
      <c r="L118" s="847">
        <v>408</v>
      </c>
      <c r="M118" s="770">
        <v>11</v>
      </c>
      <c r="N118" s="770">
        <v>9</v>
      </c>
      <c r="O118" s="770">
        <v>8</v>
      </c>
      <c r="P118" s="770">
        <v>5</v>
      </c>
    </row>
    <row r="119" spans="1:17" ht="19.5" thickBot="1" x14ac:dyDescent="0.25">
      <c r="A119" s="913"/>
      <c r="B119" s="896"/>
      <c r="C119" s="423">
        <v>11</v>
      </c>
      <c r="D119" s="164" t="s">
        <v>1103</v>
      </c>
      <c r="E119" s="394"/>
      <c r="F119" s="768">
        <f t="shared" ref="F119:F126" si="14">((O119*1.73*220*0.9)/1000)+((N119*1.73*220*0.9)/1000)+((M119*1.73*220*0.9)/1000)</f>
        <v>29.45844</v>
      </c>
      <c r="G119" s="847"/>
      <c r="H119" s="847"/>
      <c r="I119" s="847"/>
      <c r="J119" s="847"/>
      <c r="K119" s="847"/>
      <c r="L119" s="847"/>
      <c r="M119" s="770">
        <v>42</v>
      </c>
      <c r="N119" s="770">
        <v>34</v>
      </c>
      <c r="O119" s="770">
        <v>10</v>
      </c>
      <c r="P119" s="770">
        <v>21</v>
      </c>
    </row>
    <row r="120" spans="1:17" ht="19.5" thickBot="1" x14ac:dyDescent="0.25">
      <c r="A120" s="913"/>
      <c r="B120" s="896"/>
      <c r="C120" s="423">
        <v>12</v>
      </c>
      <c r="D120" s="164" t="s">
        <v>1104</v>
      </c>
      <c r="E120" s="394"/>
      <c r="F120" s="768">
        <f t="shared" si="14"/>
        <v>45.900359999999999</v>
      </c>
      <c r="G120" s="768"/>
      <c r="H120" s="768"/>
      <c r="I120" s="768"/>
      <c r="J120" s="768"/>
      <c r="K120" s="768"/>
      <c r="L120" s="768"/>
      <c r="M120" s="770">
        <v>21</v>
      </c>
      <c r="N120" s="770">
        <v>44</v>
      </c>
      <c r="O120" s="770">
        <v>69</v>
      </c>
      <c r="P120" s="770">
        <v>35</v>
      </c>
    </row>
    <row r="121" spans="1:17" ht="19.5" thickBot="1" x14ac:dyDescent="0.25">
      <c r="A121" s="913"/>
      <c r="B121" s="896"/>
      <c r="C121" s="423">
        <v>13</v>
      </c>
      <c r="D121" s="164" t="s">
        <v>1578</v>
      </c>
      <c r="E121" s="394"/>
      <c r="F121" s="768">
        <f t="shared" si="14"/>
        <v>0</v>
      </c>
      <c r="G121" s="768"/>
      <c r="H121" s="768"/>
      <c r="I121" s="768"/>
      <c r="J121" s="768"/>
      <c r="K121" s="768"/>
      <c r="L121" s="768"/>
      <c r="M121" s="770"/>
      <c r="N121" s="770"/>
      <c r="O121" s="770"/>
      <c r="P121" s="770"/>
    </row>
    <row r="122" spans="1:17" ht="19.5" thickBot="1" x14ac:dyDescent="0.25">
      <c r="A122" s="913"/>
      <c r="B122" s="896"/>
      <c r="C122" s="423">
        <v>14</v>
      </c>
      <c r="D122" s="164" t="s">
        <v>1105</v>
      </c>
      <c r="E122" s="394"/>
      <c r="F122" s="768">
        <f t="shared" si="14"/>
        <v>0</v>
      </c>
      <c r="G122" s="768"/>
      <c r="H122" s="768"/>
      <c r="I122" s="768"/>
      <c r="J122" s="768"/>
      <c r="K122" s="768"/>
      <c r="L122" s="768"/>
      <c r="M122" s="770">
        <v>0</v>
      </c>
      <c r="N122" s="770">
        <v>0</v>
      </c>
      <c r="O122" s="770">
        <v>0</v>
      </c>
      <c r="P122" s="770">
        <v>0</v>
      </c>
    </row>
    <row r="123" spans="1:17" ht="19.5" thickBot="1" x14ac:dyDescent="0.25">
      <c r="A123" s="913"/>
      <c r="B123" s="896"/>
      <c r="C123" s="423">
        <v>15</v>
      </c>
      <c r="D123" s="164" t="s">
        <v>1106</v>
      </c>
      <c r="E123" s="394"/>
      <c r="F123" s="768">
        <f t="shared" si="14"/>
        <v>0</v>
      </c>
      <c r="G123" s="768"/>
      <c r="H123" s="768"/>
      <c r="I123" s="768"/>
      <c r="J123" s="768"/>
      <c r="K123" s="768"/>
      <c r="L123" s="768"/>
      <c r="M123" s="770"/>
      <c r="N123" s="770"/>
      <c r="O123" s="770"/>
      <c r="P123" s="770"/>
    </row>
    <row r="124" spans="1:17" ht="19.5" thickBot="1" x14ac:dyDescent="0.25">
      <c r="A124" s="913"/>
      <c r="B124" s="896"/>
      <c r="C124" s="423">
        <v>16</v>
      </c>
      <c r="D124" s="164" t="s">
        <v>1107</v>
      </c>
      <c r="E124" s="394"/>
      <c r="F124" s="768">
        <f t="shared" si="14"/>
        <v>6.5082599999999999</v>
      </c>
      <c r="G124" s="768"/>
      <c r="H124" s="768"/>
      <c r="I124" s="768"/>
      <c r="J124" s="768"/>
      <c r="K124" s="768"/>
      <c r="L124" s="768"/>
      <c r="M124" s="770">
        <v>5</v>
      </c>
      <c r="N124" s="770">
        <v>10</v>
      </c>
      <c r="O124" s="770">
        <v>4</v>
      </c>
      <c r="P124" s="770">
        <v>6</v>
      </c>
    </row>
    <row r="125" spans="1:17" ht="20.25" customHeight="1" thickBot="1" x14ac:dyDescent="0.3">
      <c r="A125" s="913"/>
      <c r="B125" s="896"/>
      <c r="C125" s="423"/>
      <c r="D125" s="182"/>
      <c r="E125" s="416"/>
      <c r="F125" s="768">
        <f t="shared" si="14"/>
        <v>0</v>
      </c>
      <c r="G125" s="768"/>
      <c r="H125" s="768"/>
      <c r="I125" s="768"/>
      <c r="J125" s="768"/>
      <c r="K125" s="768"/>
      <c r="L125" s="768"/>
      <c r="M125" s="183"/>
      <c r="N125" s="182"/>
      <c r="O125" s="182"/>
      <c r="P125" s="182"/>
    </row>
    <row r="126" spans="1:17" ht="18.75" thickBot="1" x14ac:dyDescent="0.3">
      <c r="A126" s="913"/>
      <c r="B126" s="896"/>
      <c r="C126" s="423"/>
      <c r="D126" s="182"/>
      <c r="E126" s="416"/>
      <c r="F126" s="768">
        <f t="shared" si="14"/>
        <v>0</v>
      </c>
      <c r="G126" s="768"/>
      <c r="H126" s="768"/>
      <c r="I126" s="768"/>
      <c r="J126" s="768"/>
      <c r="K126" s="768"/>
      <c r="L126" s="768"/>
      <c r="M126" s="183"/>
      <c r="N126" s="182"/>
      <c r="O126" s="182"/>
      <c r="P126" s="182"/>
      <c r="Q126" s="156"/>
    </row>
    <row r="127" spans="1:17" ht="15.75" customHeight="1" thickBot="1" x14ac:dyDescent="0.3">
      <c r="A127" s="913"/>
      <c r="B127" s="896"/>
      <c r="C127" s="423"/>
      <c r="D127" s="182"/>
      <c r="E127" s="416"/>
      <c r="F127" s="416"/>
      <c r="G127" s="416"/>
      <c r="H127" s="416"/>
      <c r="I127" s="416"/>
      <c r="J127" s="416"/>
      <c r="K127" s="416"/>
      <c r="L127" s="416"/>
      <c r="M127" s="183"/>
      <c r="N127" s="182"/>
      <c r="O127" s="182"/>
      <c r="P127" s="182"/>
    </row>
    <row r="128" spans="1:17" ht="19.5" thickBot="1" x14ac:dyDescent="0.25">
      <c r="A128" s="913"/>
      <c r="B128" s="896"/>
      <c r="C128" s="378"/>
      <c r="D128" s="3" t="s">
        <v>1186</v>
      </c>
      <c r="E128" s="370"/>
      <c r="F128" s="370"/>
      <c r="G128" s="370"/>
      <c r="H128" s="370"/>
      <c r="I128" s="370"/>
      <c r="J128" s="370"/>
      <c r="K128" s="370"/>
      <c r="L128" s="370"/>
      <c r="M128" s="11">
        <f>SUM(M118:M127)</f>
        <v>79</v>
      </c>
      <c r="N128" s="11">
        <f>SUM(N118:N127)</f>
        <v>97</v>
      </c>
      <c r="O128" s="11">
        <f>SUM(O118:O127)</f>
        <v>91</v>
      </c>
      <c r="P128" s="11">
        <f>SUM(P118:P127)</f>
        <v>67</v>
      </c>
    </row>
    <row r="129" spans="1:17" ht="19.5" thickBot="1" x14ac:dyDescent="0.25">
      <c r="A129" s="913"/>
      <c r="B129" s="896"/>
      <c r="C129" s="378"/>
      <c r="D129" s="3" t="s">
        <v>1188</v>
      </c>
      <c r="E129" s="370"/>
      <c r="F129" s="370"/>
      <c r="G129" s="370"/>
      <c r="H129" s="370"/>
      <c r="I129" s="370"/>
      <c r="J129" s="370"/>
      <c r="K129" s="370"/>
      <c r="L129" s="370"/>
      <c r="M129" s="130">
        <f t="shared" ref="M129:O129" si="15">(M128*1.73*220*0.9)/1000</f>
        <v>27.060659999999999</v>
      </c>
      <c r="N129" s="130">
        <f t="shared" si="15"/>
        <v>33.226379999999999</v>
      </c>
      <c r="O129" s="130">
        <f t="shared" si="15"/>
        <v>31.171140000000001</v>
      </c>
      <c r="P129" s="131"/>
    </row>
    <row r="130" spans="1:17" ht="18.75" thickBot="1" x14ac:dyDescent="0.25">
      <c r="A130" s="913"/>
      <c r="B130" s="896"/>
      <c r="C130" s="378"/>
      <c r="D130" s="3" t="s">
        <v>1190</v>
      </c>
      <c r="E130" s="371"/>
      <c r="F130" s="371"/>
      <c r="G130" s="371"/>
      <c r="H130" s="371"/>
      <c r="I130" s="371"/>
      <c r="J130" s="371"/>
      <c r="K130" s="371"/>
      <c r="L130" s="371"/>
      <c r="M130" s="869">
        <f>(M129+N129+O129)</f>
        <v>91.458179999999999</v>
      </c>
      <c r="N130" s="870"/>
      <c r="O130" s="870"/>
      <c r="P130" s="871"/>
    </row>
    <row r="131" spans="1:17" ht="19.5" thickBot="1" x14ac:dyDescent="0.25">
      <c r="A131" s="914"/>
      <c r="B131" s="897"/>
      <c r="C131" s="383"/>
      <c r="D131" s="42" t="s">
        <v>53</v>
      </c>
      <c r="E131" s="375"/>
      <c r="F131" s="375"/>
      <c r="G131" s="375"/>
      <c r="H131" s="375"/>
      <c r="I131" s="375"/>
      <c r="J131" s="375"/>
      <c r="K131" s="375"/>
      <c r="L131" s="375"/>
      <c r="M131" s="48">
        <f>M128+M113</f>
        <v>198</v>
      </c>
      <c r="N131" s="48">
        <f>N128+N113</f>
        <v>283</v>
      </c>
      <c r="O131" s="48">
        <f>O128+O113</f>
        <v>297</v>
      </c>
      <c r="P131" s="48">
        <f>P128+P113</f>
        <v>201</v>
      </c>
    </row>
    <row r="132" spans="1:17" ht="60" customHeight="1" thickBot="1" x14ac:dyDescent="0.25">
      <c r="A132" s="604"/>
      <c r="B132" s="586"/>
      <c r="C132" s="586"/>
      <c r="D132" s="598" t="str">
        <f>HYPERLINK("#Оглавление!h10","&lt;&lt;&lt;&lt;&lt;")</f>
        <v>&lt;&lt;&lt;&lt;&lt;</v>
      </c>
      <c r="E132" s="586"/>
      <c r="F132" s="643"/>
      <c r="G132" s="643"/>
      <c r="H132" s="643"/>
      <c r="I132" s="643"/>
      <c r="J132" s="643"/>
      <c r="K132" s="643"/>
      <c r="L132" s="643"/>
      <c r="M132" s="586"/>
      <c r="N132" s="586"/>
      <c r="O132" s="586"/>
      <c r="P132" s="586"/>
    </row>
    <row r="133" spans="1:17" ht="54.75" thickBot="1" x14ac:dyDescent="0.25">
      <c r="A133" s="181">
        <v>44878</v>
      </c>
      <c r="B133" s="40"/>
      <c r="C133" s="700" t="s">
        <v>1309</v>
      </c>
      <c r="D133" s="758" t="s">
        <v>1224</v>
      </c>
      <c r="E133" s="367" t="s">
        <v>1308</v>
      </c>
      <c r="F133" s="475" t="s">
        <v>1381</v>
      </c>
      <c r="G133" s="475" t="s">
        <v>1415</v>
      </c>
      <c r="H133" s="475" t="s">
        <v>1416</v>
      </c>
      <c r="I133" s="475" t="s">
        <v>1417</v>
      </c>
      <c r="J133" s="475" t="s">
        <v>1319</v>
      </c>
      <c r="K133" s="475" t="s">
        <v>1418</v>
      </c>
      <c r="L133" s="475" t="s">
        <v>1419</v>
      </c>
      <c r="M133" s="771" t="str">
        <f>'Данные по ТП'!C101</f>
        <v>ТМ-400/10</v>
      </c>
      <c r="N133" s="240" t="s">
        <v>1225</v>
      </c>
      <c r="O133" s="241" t="s">
        <v>5</v>
      </c>
      <c r="P133" s="241">
        <v>7452</v>
      </c>
    </row>
    <row r="134" spans="1:17" ht="19.5" customHeight="1" thickBot="1" x14ac:dyDescent="0.25">
      <c r="A134" s="850" t="s">
        <v>1726</v>
      </c>
      <c r="B134" s="872" t="s">
        <v>377</v>
      </c>
      <c r="C134" s="423">
        <v>1</v>
      </c>
      <c r="D134" s="164" t="s">
        <v>1530</v>
      </c>
      <c r="E134" s="394"/>
      <c r="F134" s="768">
        <f>((O134*1.73*220*0.9)/1000)+((N134*1.73*220*0.9)/1000)+((M134*1.73*220*0.9)/1000)</f>
        <v>0</v>
      </c>
      <c r="G134" s="847">
        <v>235</v>
      </c>
      <c r="H134" s="847">
        <v>234</v>
      </c>
      <c r="I134" s="847">
        <v>234</v>
      </c>
      <c r="J134" s="847">
        <v>406</v>
      </c>
      <c r="K134" s="847">
        <v>406</v>
      </c>
      <c r="L134" s="847">
        <v>403</v>
      </c>
      <c r="M134" s="770"/>
      <c r="N134" s="770"/>
      <c r="O134" s="770"/>
      <c r="P134" s="770"/>
    </row>
    <row r="135" spans="1:17" ht="19.5" thickBot="1" x14ac:dyDescent="0.25">
      <c r="A135" s="913"/>
      <c r="B135" s="896"/>
      <c r="C135" s="423">
        <v>2</v>
      </c>
      <c r="D135" s="164" t="s">
        <v>1527</v>
      </c>
      <c r="E135" s="394"/>
      <c r="F135" s="768">
        <f t="shared" ref="F135:F141" si="16">((O135*1.73*220*0.9)/1000)+((N135*1.73*220*0.9)/1000)+((M135*1.73*220*0.9)/1000)</f>
        <v>42.132419999999996</v>
      </c>
      <c r="G135" s="847"/>
      <c r="H135" s="847"/>
      <c r="I135" s="847"/>
      <c r="J135" s="847"/>
      <c r="K135" s="847"/>
      <c r="L135" s="847"/>
      <c r="M135" s="770">
        <v>26</v>
      </c>
      <c r="N135" s="770">
        <v>36</v>
      </c>
      <c r="O135" s="770">
        <v>61</v>
      </c>
      <c r="P135" s="770">
        <v>22</v>
      </c>
    </row>
    <row r="136" spans="1:17" ht="19.5" thickBot="1" x14ac:dyDescent="0.25">
      <c r="A136" s="913"/>
      <c r="B136" s="896"/>
      <c r="C136" s="423">
        <v>3</v>
      </c>
      <c r="D136" s="164" t="s">
        <v>1108</v>
      </c>
      <c r="E136" s="394"/>
      <c r="F136" s="768">
        <f t="shared" si="16"/>
        <v>22.950180000000003</v>
      </c>
      <c r="G136" s="768"/>
      <c r="H136" s="768"/>
      <c r="I136" s="768"/>
      <c r="J136" s="768"/>
      <c r="K136" s="768"/>
      <c r="L136" s="768"/>
      <c r="M136" s="770">
        <v>40</v>
      </c>
      <c r="N136" s="770">
        <v>17</v>
      </c>
      <c r="O136" s="770">
        <v>10</v>
      </c>
      <c r="P136" s="770">
        <v>22</v>
      </c>
    </row>
    <row r="137" spans="1:17" ht="19.5" thickBot="1" x14ac:dyDescent="0.25">
      <c r="A137" s="913"/>
      <c r="B137" s="896"/>
      <c r="C137" s="423">
        <v>5</v>
      </c>
      <c r="D137" s="164" t="s">
        <v>1528</v>
      </c>
      <c r="E137" s="394"/>
      <c r="F137" s="768">
        <f t="shared" si="16"/>
        <v>0</v>
      </c>
      <c r="G137" s="768"/>
      <c r="H137" s="768"/>
      <c r="I137" s="768"/>
      <c r="J137" s="768"/>
      <c r="K137" s="768"/>
      <c r="L137" s="768"/>
      <c r="M137" s="770">
        <v>0</v>
      </c>
      <c r="N137" s="770">
        <v>0</v>
      </c>
      <c r="O137" s="770">
        <v>0</v>
      </c>
      <c r="P137" s="770">
        <v>0</v>
      </c>
    </row>
    <row r="138" spans="1:17" ht="19.5" thickBot="1" x14ac:dyDescent="0.25">
      <c r="A138" s="913"/>
      <c r="B138" s="896"/>
      <c r="C138" s="423">
        <v>6</v>
      </c>
      <c r="D138" s="164" t="s">
        <v>1109</v>
      </c>
      <c r="E138" s="394"/>
      <c r="F138" s="768">
        <f t="shared" si="16"/>
        <v>47.270520000000005</v>
      </c>
      <c r="G138" s="768"/>
      <c r="H138" s="768"/>
      <c r="I138" s="768"/>
      <c r="J138" s="768"/>
      <c r="K138" s="768"/>
      <c r="L138" s="768"/>
      <c r="M138" s="770">
        <v>44</v>
      </c>
      <c r="N138" s="770">
        <v>48</v>
      </c>
      <c r="O138" s="770">
        <v>46</v>
      </c>
      <c r="P138" s="770">
        <v>18</v>
      </c>
    </row>
    <row r="139" spans="1:17" ht="19.5" thickBot="1" x14ac:dyDescent="0.25">
      <c r="A139" s="913"/>
      <c r="B139" s="896"/>
      <c r="C139" s="423">
        <v>7</v>
      </c>
      <c r="D139" s="164" t="s">
        <v>1110</v>
      </c>
      <c r="E139" s="394"/>
      <c r="F139" s="768">
        <f t="shared" si="16"/>
        <v>39.392099999999999</v>
      </c>
      <c r="G139" s="768"/>
      <c r="H139" s="768"/>
      <c r="I139" s="768"/>
      <c r="J139" s="768"/>
      <c r="K139" s="768"/>
      <c r="L139" s="768"/>
      <c r="M139" s="770">
        <v>37</v>
      </c>
      <c r="N139" s="770">
        <v>41</v>
      </c>
      <c r="O139" s="770">
        <v>37</v>
      </c>
      <c r="P139" s="770">
        <v>11</v>
      </c>
    </row>
    <row r="140" spans="1:17" ht="19.5" thickBot="1" x14ac:dyDescent="0.25">
      <c r="A140" s="913"/>
      <c r="B140" s="896"/>
      <c r="C140" s="423">
        <v>8</v>
      </c>
      <c r="D140" s="164" t="s">
        <v>1111</v>
      </c>
      <c r="E140" s="394"/>
      <c r="F140" s="768">
        <f t="shared" si="16"/>
        <v>32.883839999999999</v>
      </c>
      <c r="G140" s="768"/>
      <c r="H140" s="768"/>
      <c r="I140" s="768"/>
      <c r="J140" s="768"/>
      <c r="K140" s="768"/>
      <c r="L140" s="768"/>
      <c r="M140" s="770">
        <v>45</v>
      </c>
      <c r="N140" s="770">
        <v>26</v>
      </c>
      <c r="O140" s="770">
        <v>25</v>
      </c>
      <c r="P140" s="770">
        <v>29</v>
      </c>
    </row>
    <row r="141" spans="1:17" ht="19.5" thickBot="1" x14ac:dyDescent="0.25">
      <c r="A141" s="913"/>
      <c r="B141" s="896"/>
      <c r="C141" s="423">
        <v>18</v>
      </c>
      <c r="D141" s="164" t="s">
        <v>1112</v>
      </c>
      <c r="E141" s="394"/>
      <c r="F141" s="768">
        <f t="shared" si="16"/>
        <v>6.5082599999999999</v>
      </c>
      <c r="G141" s="768"/>
      <c r="H141" s="768"/>
      <c r="I141" s="768"/>
      <c r="J141" s="768"/>
      <c r="K141" s="768"/>
      <c r="L141" s="768"/>
      <c r="M141" s="770">
        <v>5</v>
      </c>
      <c r="N141" s="770">
        <v>5</v>
      </c>
      <c r="O141" s="770">
        <v>9</v>
      </c>
      <c r="P141" s="770">
        <v>8</v>
      </c>
    </row>
    <row r="142" spans="1:17" ht="19.5" thickBot="1" x14ac:dyDescent="0.25">
      <c r="A142" s="913"/>
      <c r="B142" s="896"/>
      <c r="C142" s="423"/>
      <c r="D142" s="164"/>
      <c r="E142" s="394"/>
      <c r="F142" s="768"/>
      <c r="G142" s="768"/>
      <c r="H142" s="768"/>
      <c r="I142" s="768"/>
      <c r="J142" s="768"/>
      <c r="K142" s="768"/>
      <c r="L142" s="768"/>
      <c r="M142" s="770"/>
      <c r="N142" s="770"/>
      <c r="O142" s="770"/>
      <c r="P142" s="770"/>
    </row>
    <row r="143" spans="1:17" ht="21" customHeight="1" thickBot="1" x14ac:dyDescent="0.3">
      <c r="A143" s="913"/>
      <c r="B143" s="896"/>
      <c r="C143" s="423"/>
      <c r="D143" s="182"/>
      <c r="E143" s="416"/>
      <c r="F143" s="416"/>
      <c r="G143" s="416"/>
      <c r="H143" s="416"/>
      <c r="I143" s="416"/>
      <c r="J143" s="416"/>
      <c r="K143" s="416"/>
      <c r="L143" s="416"/>
      <c r="M143" s="183"/>
      <c r="N143" s="182"/>
      <c r="O143" s="182"/>
      <c r="P143" s="182"/>
    </row>
    <row r="144" spans="1:17" ht="19.5" thickBot="1" x14ac:dyDescent="0.25">
      <c r="A144" s="913"/>
      <c r="B144" s="896"/>
      <c r="C144" s="423"/>
      <c r="D144" s="101" t="s">
        <v>1187</v>
      </c>
      <c r="E144" s="418"/>
      <c r="F144" s="418"/>
      <c r="G144" s="418"/>
      <c r="H144" s="418"/>
      <c r="I144" s="418"/>
      <c r="J144" s="418"/>
      <c r="K144" s="418"/>
      <c r="L144" s="418"/>
      <c r="M144" s="778">
        <f>SUM(M135:M143)</f>
        <v>197</v>
      </c>
      <c r="N144" s="778">
        <f>SUM(N135:N143)</f>
        <v>173</v>
      </c>
      <c r="O144" s="778">
        <f>SUM(O135:O143)</f>
        <v>188</v>
      </c>
      <c r="P144" s="778">
        <f>SUM(P135:P143)</f>
        <v>110</v>
      </c>
      <c r="Q144" s="156"/>
    </row>
    <row r="145" spans="1:17" ht="19.5" thickBot="1" x14ac:dyDescent="0.25">
      <c r="A145" s="913"/>
      <c r="B145" s="896"/>
      <c r="C145" s="378"/>
      <c r="D145" s="3" t="s">
        <v>1188</v>
      </c>
      <c r="E145" s="370"/>
      <c r="F145" s="370"/>
      <c r="G145" s="370"/>
      <c r="H145" s="370"/>
      <c r="I145" s="370"/>
      <c r="J145" s="370"/>
      <c r="K145" s="370"/>
      <c r="L145" s="370"/>
      <c r="M145" s="130">
        <f t="shared" ref="M145:O145" si="17">(M144*1.73*220*0.9)/1000</f>
        <v>67.480380000000011</v>
      </c>
      <c r="N145" s="130">
        <f t="shared" si="17"/>
        <v>59.259420000000006</v>
      </c>
      <c r="O145" s="130">
        <f t="shared" si="17"/>
        <v>64.39752</v>
      </c>
      <c r="P145" s="131"/>
    </row>
    <row r="146" spans="1:17" ht="18.75" thickBot="1" x14ac:dyDescent="0.25">
      <c r="A146" s="913"/>
      <c r="B146" s="896"/>
      <c r="C146" s="378"/>
      <c r="D146" s="3" t="s">
        <v>1189</v>
      </c>
      <c r="E146" s="371"/>
      <c r="F146" s="371"/>
      <c r="G146" s="371"/>
      <c r="H146" s="371"/>
      <c r="I146" s="371"/>
      <c r="J146" s="371"/>
      <c r="K146" s="371"/>
      <c r="L146" s="371"/>
      <c r="M146" s="869">
        <f>(M145+N145+O145)</f>
        <v>191.13732000000002</v>
      </c>
      <c r="N146" s="870"/>
      <c r="O146" s="870"/>
      <c r="P146" s="871"/>
    </row>
    <row r="147" spans="1:17" ht="19.5" thickBot="1" x14ac:dyDescent="0.25">
      <c r="A147" s="913"/>
      <c r="B147" s="896"/>
      <c r="C147" s="381"/>
      <c r="D147" s="954"/>
      <c r="E147" s="955"/>
      <c r="F147" s="955"/>
      <c r="G147" s="955"/>
      <c r="H147" s="955"/>
      <c r="I147" s="955"/>
      <c r="J147" s="955"/>
      <c r="K147" s="955"/>
      <c r="L147" s="955"/>
      <c r="M147" s="955"/>
      <c r="N147" s="955"/>
      <c r="O147" s="955"/>
      <c r="P147" s="956"/>
    </row>
    <row r="148" spans="1:17" ht="54.75" thickBot="1" x14ac:dyDescent="0.25">
      <c r="A148" s="913"/>
      <c r="B148" s="896"/>
      <c r="C148" s="364" t="s">
        <v>1309</v>
      </c>
      <c r="D148" s="123" t="s">
        <v>1200</v>
      </c>
      <c r="E148" s="367" t="s">
        <v>1308</v>
      </c>
      <c r="F148" s="475" t="s">
        <v>1381</v>
      </c>
      <c r="G148" s="475" t="s">
        <v>1415</v>
      </c>
      <c r="H148" s="681" t="s">
        <v>1416</v>
      </c>
      <c r="I148" s="475" t="s">
        <v>1417</v>
      </c>
      <c r="J148" s="681" t="s">
        <v>1319</v>
      </c>
      <c r="K148" s="475" t="s">
        <v>1418</v>
      </c>
      <c r="L148" s="475" t="s">
        <v>1419</v>
      </c>
      <c r="M148" s="154" t="str">
        <f>'Данные по ТП'!C102</f>
        <v>ТМ-400/10</v>
      </c>
      <c r="N148" s="125" t="s">
        <v>1225</v>
      </c>
      <c r="O148" s="124" t="s">
        <v>5</v>
      </c>
      <c r="P148" s="126">
        <v>24509</v>
      </c>
    </row>
    <row r="149" spans="1:17" ht="19.5" thickBot="1" x14ac:dyDescent="0.25">
      <c r="A149" s="913"/>
      <c r="B149" s="896"/>
      <c r="C149" s="423">
        <v>9</v>
      </c>
      <c r="D149" s="164" t="s">
        <v>1529</v>
      </c>
      <c r="E149" s="394"/>
      <c r="F149" s="768">
        <f>((O149*1.73*220*0.9)/1000)+((N149*1.73*220*0.9)/1000)+((M149*1.73*220*0.9)/1000)</f>
        <v>0</v>
      </c>
      <c r="G149" s="847">
        <v>232</v>
      </c>
      <c r="H149" s="847">
        <v>237</v>
      </c>
      <c r="I149" s="847">
        <v>235</v>
      </c>
      <c r="J149" s="847">
        <v>408</v>
      </c>
      <c r="K149" s="847">
        <v>407</v>
      </c>
      <c r="L149" s="847">
        <v>405</v>
      </c>
      <c r="M149" s="770"/>
      <c r="N149" s="770"/>
      <c r="O149" s="770"/>
      <c r="P149" s="770"/>
    </row>
    <row r="150" spans="1:17" ht="19.5" thickBot="1" x14ac:dyDescent="0.25">
      <c r="A150" s="913"/>
      <c r="B150" s="896"/>
      <c r="C150" s="423">
        <v>10</v>
      </c>
      <c r="D150" s="164" t="s">
        <v>1113</v>
      </c>
      <c r="E150" s="394"/>
      <c r="F150" s="768">
        <f t="shared" ref="F150:F157" si="18">((O150*1.73*220*0.9)/1000)+((N150*1.73*220*0.9)/1000)+((M150*1.73*220*0.9)/1000)</f>
        <v>39.392099999999999</v>
      </c>
      <c r="G150" s="847"/>
      <c r="H150" s="847"/>
      <c r="I150" s="847"/>
      <c r="J150" s="847"/>
      <c r="K150" s="847"/>
      <c r="L150" s="847"/>
      <c r="M150" s="770">
        <v>48</v>
      </c>
      <c r="N150" s="770">
        <v>33</v>
      </c>
      <c r="O150" s="770">
        <v>34</v>
      </c>
      <c r="P150" s="770">
        <v>12</v>
      </c>
    </row>
    <row r="151" spans="1:17" ht="19.5" thickBot="1" x14ac:dyDescent="0.25">
      <c r="A151" s="913"/>
      <c r="B151" s="896"/>
      <c r="C151" s="423">
        <v>11</v>
      </c>
      <c r="D151" s="164" t="s">
        <v>1114</v>
      </c>
      <c r="E151" s="394"/>
      <c r="F151" s="768">
        <f t="shared" si="18"/>
        <v>14.729219999999998</v>
      </c>
      <c r="G151" s="768"/>
      <c r="H151" s="768"/>
      <c r="I151" s="768"/>
      <c r="J151" s="768"/>
      <c r="K151" s="768"/>
      <c r="L151" s="768"/>
      <c r="M151" s="770">
        <v>14</v>
      </c>
      <c r="N151" s="770">
        <v>10</v>
      </c>
      <c r="O151" s="770">
        <v>19</v>
      </c>
      <c r="P151" s="770">
        <v>7</v>
      </c>
    </row>
    <row r="152" spans="1:17" ht="19.5" thickBot="1" x14ac:dyDescent="0.25">
      <c r="A152" s="913"/>
      <c r="B152" s="896"/>
      <c r="C152" s="423">
        <v>12</v>
      </c>
      <c r="D152" s="164" t="s">
        <v>1115</v>
      </c>
      <c r="E152" s="394"/>
      <c r="F152" s="768">
        <f t="shared" si="18"/>
        <v>0</v>
      </c>
      <c r="G152" s="768"/>
      <c r="H152" s="768"/>
      <c r="I152" s="768"/>
      <c r="J152" s="768"/>
      <c r="K152" s="768"/>
      <c r="L152" s="768"/>
      <c r="M152" s="770">
        <v>0</v>
      </c>
      <c r="N152" s="770">
        <v>0</v>
      </c>
      <c r="O152" s="770">
        <v>0</v>
      </c>
      <c r="P152" s="770">
        <v>0</v>
      </c>
    </row>
    <row r="153" spans="1:17" ht="19.5" thickBot="1" x14ac:dyDescent="0.25">
      <c r="A153" s="913"/>
      <c r="B153" s="896"/>
      <c r="C153" s="423">
        <v>13</v>
      </c>
      <c r="D153" s="164" t="s">
        <v>1551</v>
      </c>
      <c r="E153" s="394"/>
      <c r="F153" s="768">
        <f t="shared" si="18"/>
        <v>2.05524</v>
      </c>
      <c r="G153" s="768"/>
      <c r="H153" s="768"/>
      <c r="I153" s="768"/>
      <c r="J153" s="768"/>
      <c r="K153" s="768"/>
      <c r="L153" s="768"/>
      <c r="M153" s="770">
        <v>2</v>
      </c>
      <c r="N153" s="770">
        <v>0</v>
      </c>
      <c r="O153" s="770">
        <v>4</v>
      </c>
      <c r="P153" s="770">
        <v>4</v>
      </c>
    </row>
    <row r="154" spans="1:17" ht="19.5" thickBot="1" x14ac:dyDescent="0.25">
      <c r="A154" s="913"/>
      <c r="B154" s="896"/>
      <c r="C154" s="423">
        <v>14</v>
      </c>
      <c r="D154" s="164" t="s">
        <v>1116</v>
      </c>
      <c r="E154" s="394"/>
      <c r="F154" s="768">
        <f t="shared" si="18"/>
        <v>0</v>
      </c>
      <c r="G154" s="768"/>
      <c r="H154" s="768"/>
      <c r="I154" s="768"/>
      <c r="J154" s="768"/>
      <c r="K154" s="768"/>
      <c r="L154" s="768"/>
      <c r="M154" s="770">
        <v>0</v>
      </c>
      <c r="N154" s="770">
        <v>0</v>
      </c>
      <c r="O154" s="770">
        <v>0</v>
      </c>
      <c r="P154" s="770">
        <v>0</v>
      </c>
    </row>
    <row r="155" spans="1:17" ht="19.5" thickBot="1" x14ac:dyDescent="0.25">
      <c r="A155" s="913"/>
      <c r="B155" s="896"/>
      <c r="C155" s="423">
        <v>15</v>
      </c>
      <c r="D155" s="164" t="s">
        <v>1117</v>
      </c>
      <c r="E155" s="394"/>
      <c r="F155" s="768">
        <f t="shared" si="18"/>
        <v>32.5413</v>
      </c>
      <c r="G155" s="768"/>
      <c r="H155" s="768"/>
      <c r="I155" s="768"/>
      <c r="J155" s="768"/>
      <c r="K155" s="768"/>
      <c r="L155" s="768"/>
      <c r="M155" s="770">
        <v>27</v>
      </c>
      <c r="N155" s="770">
        <v>23</v>
      </c>
      <c r="O155" s="770">
        <v>45</v>
      </c>
      <c r="P155" s="770">
        <v>20</v>
      </c>
    </row>
    <row r="156" spans="1:17" ht="19.5" thickBot="1" x14ac:dyDescent="0.25">
      <c r="A156" s="913"/>
      <c r="B156" s="896"/>
      <c r="C156" s="423">
        <v>16</v>
      </c>
      <c r="D156" s="164" t="s">
        <v>1118</v>
      </c>
      <c r="E156" s="394"/>
      <c r="F156" s="768">
        <f t="shared" si="18"/>
        <v>0</v>
      </c>
      <c r="G156" s="768"/>
      <c r="H156" s="768"/>
      <c r="I156" s="768"/>
      <c r="J156" s="768"/>
      <c r="K156" s="768"/>
      <c r="L156" s="768"/>
      <c r="M156" s="770">
        <v>0</v>
      </c>
      <c r="N156" s="770">
        <v>0</v>
      </c>
      <c r="O156" s="770">
        <v>0</v>
      </c>
      <c r="P156" s="770">
        <v>0</v>
      </c>
    </row>
    <row r="157" spans="1:17" ht="20.25" customHeight="1" thickBot="1" x14ac:dyDescent="0.3">
      <c r="A157" s="913"/>
      <c r="B157" s="896"/>
      <c r="C157" s="423"/>
      <c r="D157" s="182"/>
      <c r="E157" s="416"/>
      <c r="F157" s="768">
        <f t="shared" si="18"/>
        <v>0</v>
      </c>
      <c r="G157" s="768"/>
      <c r="H157" s="768"/>
      <c r="I157" s="768"/>
      <c r="J157" s="768"/>
      <c r="K157" s="768"/>
      <c r="L157" s="768"/>
      <c r="M157" s="183"/>
      <c r="N157" s="182"/>
      <c r="O157" s="182"/>
      <c r="P157" s="182"/>
    </row>
    <row r="158" spans="1:17" ht="18.75" thickBot="1" x14ac:dyDescent="0.3">
      <c r="A158" s="913"/>
      <c r="B158" s="896"/>
      <c r="C158" s="423"/>
      <c r="D158" s="182"/>
      <c r="E158" s="416"/>
      <c r="F158" s="416"/>
      <c r="G158" s="416"/>
      <c r="H158" s="416"/>
      <c r="I158" s="416"/>
      <c r="J158" s="416"/>
      <c r="K158" s="416"/>
      <c r="L158" s="416"/>
      <c r="M158" s="183"/>
      <c r="N158" s="182"/>
      <c r="O158" s="182"/>
      <c r="P158" s="182"/>
      <c r="Q158" s="156"/>
    </row>
    <row r="159" spans="1:17" ht="19.5" thickBot="1" x14ac:dyDescent="0.25">
      <c r="A159" s="913"/>
      <c r="B159" s="896"/>
      <c r="C159" s="423"/>
      <c r="D159" s="101" t="s">
        <v>1186</v>
      </c>
      <c r="E159" s="418"/>
      <c r="F159" s="418"/>
      <c r="G159" s="418"/>
      <c r="H159" s="418"/>
      <c r="I159" s="418"/>
      <c r="J159" s="418"/>
      <c r="K159" s="418"/>
      <c r="L159" s="418"/>
      <c r="M159" s="778">
        <f>SUM(M150:M158)</f>
        <v>91</v>
      </c>
      <c r="N159" s="778">
        <f>SUM(N150:N158)</f>
        <v>66</v>
      </c>
      <c r="O159" s="778">
        <f>SUM(O150:O158)</f>
        <v>102</v>
      </c>
      <c r="P159" s="778">
        <f>SUM(P150:P158)</f>
        <v>43</v>
      </c>
    </row>
    <row r="160" spans="1:17" ht="19.5" thickBot="1" x14ac:dyDescent="0.25">
      <c r="A160" s="913"/>
      <c r="B160" s="896"/>
      <c r="C160" s="378"/>
      <c r="D160" s="3" t="s">
        <v>1188</v>
      </c>
      <c r="E160" s="370"/>
      <c r="F160" s="370"/>
      <c r="G160" s="370"/>
      <c r="H160" s="370"/>
      <c r="I160" s="370"/>
      <c r="J160" s="370"/>
      <c r="K160" s="370"/>
      <c r="L160" s="370"/>
      <c r="M160" s="130">
        <f t="shared" ref="M160:O160" si="19">(M159*1.73*220*0.9)/1000</f>
        <v>31.171140000000001</v>
      </c>
      <c r="N160" s="130">
        <f t="shared" si="19"/>
        <v>22.60764</v>
      </c>
      <c r="O160" s="130">
        <f t="shared" si="19"/>
        <v>34.939080000000004</v>
      </c>
      <c r="P160" s="131"/>
    </row>
    <row r="161" spans="1:18" ht="18.75" thickBot="1" x14ac:dyDescent="0.25">
      <c r="A161" s="913"/>
      <c r="B161" s="896"/>
      <c r="C161" s="378"/>
      <c r="D161" s="3" t="s">
        <v>1190</v>
      </c>
      <c r="E161" s="371"/>
      <c r="F161" s="371"/>
      <c r="G161" s="371"/>
      <c r="H161" s="371"/>
      <c r="I161" s="371"/>
      <c r="J161" s="371"/>
      <c r="K161" s="371"/>
      <c r="L161" s="371"/>
      <c r="M161" s="869">
        <f>(M160+N160+O160)</f>
        <v>88.717860000000002</v>
      </c>
      <c r="N161" s="870"/>
      <c r="O161" s="870"/>
      <c r="P161" s="871"/>
    </row>
    <row r="162" spans="1:18" ht="19.5" thickBot="1" x14ac:dyDescent="0.25">
      <c r="A162" s="914"/>
      <c r="B162" s="897"/>
      <c r="C162" s="383"/>
      <c r="D162" s="42" t="s">
        <v>53</v>
      </c>
      <c r="E162" s="375"/>
      <c r="F162" s="375"/>
      <c r="G162" s="375"/>
      <c r="H162" s="375"/>
      <c r="I162" s="375"/>
      <c r="J162" s="375"/>
      <c r="K162" s="375"/>
      <c r="L162" s="375"/>
      <c r="M162" s="48">
        <f>M159+M144</f>
        <v>288</v>
      </c>
      <c r="N162" s="48">
        <f>N159+N144</f>
        <v>239</v>
      </c>
      <c r="O162" s="48">
        <f>O159+O144</f>
        <v>290</v>
      </c>
      <c r="P162" s="48">
        <f>P159+P144</f>
        <v>153</v>
      </c>
    </row>
    <row r="163" spans="1:18" ht="72" customHeight="1" thickBot="1" x14ac:dyDescent="0.25">
      <c r="A163" s="604"/>
      <c r="B163" s="586"/>
      <c r="C163" s="586"/>
      <c r="D163" s="598" t="str">
        <f>HYPERLINK("#Оглавление!h10","&lt;&lt;&lt;&lt;&lt;")</f>
        <v>&lt;&lt;&lt;&lt;&lt;</v>
      </c>
      <c r="E163" s="586"/>
      <c r="F163" s="643"/>
      <c r="G163" s="643"/>
      <c r="H163" s="643"/>
      <c r="I163" s="643"/>
      <c r="J163" s="643"/>
      <c r="K163" s="643"/>
      <c r="L163" s="643"/>
      <c r="M163" s="586"/>
      <c r="N163" s="586"/>
      <c r="O163" s="586"/>
      <c r="P163" s="586"/>
    </row>
    <row r="164" spans="1:18" ht="54.75" thickBot="1" x14ac:dyDescent="0.25">
      <c r="A164" s="181">
        <v>44878</v>
      </c>
      <c r="B164" s="40"/>
      <c r="C164" s="700" t="s">
        <v>1309</v>
      </c>
      <c r="D164" s="758" t="s">
        <v>1224</v>
      </c>
      <c r="E164" s="367" t="s">
        <v>1308</v>
      </c>
      <c r="F164" s="475" t="s">
        <v>1381</v>
      </c>
      <c r="G164" s="475" t="s">
        <v>1415</v>
      </c>
      <c r="H164" s="475" t="s">
        <v>1416</v>
      </c>
      <c r="I164" s="475" t="s">
        <v>1417</v>
      </c>
      <c r="J164" s="475" t="s">
        <v>1319</v>
      </c>
      <c r="K164" s="475" t="s">
        <v>1418</v>
      </c>
      <c r="L164" s="475" t="s">
        <v>1419</v>
      </c>
      <c r="M164" s="771" t="str">
        <f>'Данные по ТП'!C103</f>
        <v>ТМ-630/10</v>
      </c>
      <c r="N164" s="240" t="s">
        <v>1225</v>
      </c>
      <c r="O164" s="241" t="s">
        <v>5</v>
      </c>
      <c r="P164" s="241">
        <v>51515</v>
      </c>
    </row>
    <row r="165" spans="1:18" ht="19.5" thickBot="1" x14ac:dyDescent="0.25">
      <c r="A165" s="850" t="s">
        <v>1726</v>
      </c>
      <c r="B165" s="872" t="s">
        <v>378</v>
      </c>
      <c r="C165" s="423">
        <v>1</v>
      </c>
      <c r="D165" s="164" t="s">
        <v>1119</v>
      </c>
      <c r="E165" s="394"/>
      <c r="F165" s="768">
        <f>((O165*1.73*220*0.9)/1000)+((N165*1.73*220*0.9)/1000)+((M165*1.73*220*0.9)/1000)</f>
        <v>0</v>
      </c>
      <c r="G165" s="847">
        <v>240</v>
      </c>
      <c r="H165" s="847">
        <v>242</v>
      </c>
      <c r="I165" s="847">
        <v>241</v>
      </c>
      <c r="J165" s="847">
        <v>416</v>
      </c>
      <c r="K165" s="847">
        <v>420</v>
      </c>
      <c r="L165" s="847">
        <v>419</v>
      </c>
      <c r="M165" s="770">
        <v>0</v>
      </c>
      <c r="N165" s="770">
        <v>0</v>
      </c>
      <c r="O165" s="770">
        <v>0</v>
      </c>
      <c r="P165" s="770">
        <v>0</v>
      </c>
    </row>
    <row r="166" spans="1:18" ht="19.5" thickBot="1" x14ac:dyDescent="0.25">
      <c r="A166" s="913"/>
      <c r="B166" s="896"/>
      <c r="C166" s="423">
        <v>2</v>
      </c>
      <c r="D166" s="164" t="s">
        <v>1120</v>
      </c>
      <c r="E166" s="394"/>
      <c r="F166" s="768">
        <f t="shared" ref="F166:F175" si="20">((O166*1.73*220*0.9)/1000)+((N166*1.73*220*0.9)/1000)+((M166*1.73*220*0.9)/1000)</f>
        <v>35.624160000000003</v>
      </c>
      <c r="G166" s="847"/>
      <c r="H166" s="847"/>
      <c r="I166" s="847"/>
      <c r="J166" s="847"/>
      <c r="K166" s="847"/>
      <c r="L166" s="847"/>
      <c r="M166" s="770">
        <v>27</v>
      </c>
      <c r="N166" s="770">
        <v>25</v>
      </c>
      <c r="O166" s="770">
        <v>52</v>
      </c>
      <c r="P166" s="770">
        <v>0</v>
      </c>
    </row>
    <row r="167" spans="1:18" ht="19.5" thickBot="1" x14ac:dyDescent="0.25">
      <c r="A167" s="913"/>
      <c r="B167" s="896"/>
      <c r="C167" s="423">
        <v>3</v>
      </c>
      <c r="D167" s="164" t="s">
        <v>1121</v>
      </c>
      <c r="E167" s="394"/>
      <c r="F167" s="768">
        <f t="shared" si="20"/>
        <v>0</v>
      </c>
      <c r="G167" s="768"/>
      <c r="H167" s="768"/>
      <c r="I167" s="768"/>
      <c r="J167" s="768"/>
      <c r="K167" s="768"/>
      <c r="L167" s="768"/>
      <c r="M167" s="770">
        <v>0</v>
      </c>
      <c r="N167" s="770">
        <v>0</v>
      </c>
      <c r="O167" s="770">
        <v>0</v>
      </c>
      <c r="P167" s="770">
        <v>0</v>
      </c>
    </row>
    <row r="168" spans="1:18" ht="19.5" thickBot="1" x14ac:dyDescent="0.25">
      <c r="A168" s="913"/>
      <c r="B168" s="896"/>
      <c r="C168" s="423">
        <v>5</v>
      </c>
      <c r="D168" s="164" t="s">
        <v>1122</v>
      </c>
      <c r="E168" s="394"/>
      <c r="F168" s="768">
        <f t="shared" si="20"/>
        <v>25.6905</v>
      </c>
      <c r="G168" s="768"/>
      <c r="H168" s="768"/>
      <c r="I168" s="768"/>
      <c r="J168" s="768"/>
      <c r="K168" s="768"/>
      <c r="L168" s="768"/>
      <c r="M168" s="770">
        <v>26</v>
      </c>
      <c r="N168" s="770">
        <v>36</v>
      </c>
      <c r="O168" s="770">
        <v>13</v>
      </c>
      <c r="P168" s="770">
        <v>23</v>
      </c>
    </row>
    <row r="169" spans="1:18" ht="19.5" thickBot="1" x14ac:dyDescent="0.25">
      <c r="A169" s="913"/>
      <c r="B169" s="896"/>
      <c r="C169" s="423">
        <v>6</v>
      </c>
      <c r="D169" s="164" t="s">
        <v>1123</v>
      </c>
      <c r="E169" s="394"/>
      <c r="F169" s="768">
        <f t="shared" si="20"/>
        <v>0</v>
      </c>
      <c r="G169" s="768"/>
      <c r="H169" s="768"/>
      <c r="I169" s="768"/>
      <c r="J169" s="768"/>
      <c r="K169" s="768"/>
      <c r="L169" s="768"/>
      <c r="M169" s="770">
        <v>0</v>
      </c>
      <c r="N169" s="770">
        <v>0</v>
      </c>
      <c r="O169" s="770">
        <v>0</v>
      </c>
      <c r="P169" s="770">
        <v>0</v>
      </c>
      <c r="Q169" s="209"/>
      <c r="R169" s="100"/>
    </row>
    <row r="170" spans="1:18" ht="19.5" thickBot="1" x14ac:dyDescent="0.25">
      <c r="A170" s="913"/>
      <c r="B170" s="896"/>
      <c r="C170" s="423">
        <v>7</v>
      </c>
      <c r="D170" s="164" t="s">
        <v>1531</v>
      </c>
      <c r="E170" s="394"/>
      <c r="F170" s="768">
        <f t="shared" si="20"/>
        <v>6.5082599999999999</v>
      </c>
      <c r="G170" s="768"/>
      <c r="H170" s="768"/>
      <c r="I170" s="768"/>
      <c r="J170" s="768"/>
      <c r="K170" s="768"/>
      <c r="L170" s="768"/>
      <c r="M170" s="770">
        <v>5</v>
      </c>
      <c r="N170" s="770">
        <v>9</v>
      </c>
      <c r="O170" s="770">
        <v>5</v>
      </c>
      <c r="P170" s="770">
        <v>9</v>
      </c>
    </row>
    <row r="171" spans="1:18" ht="19.5" thickBot="1" x14ac:dyDescent="0.25">
      <c r="A171" s="913"/>
      <c r="B171" s="896"/>
      <c r="C171" s="423">
        <v>8</v>
      </c>
      <c r="D171" s="164" t="s">
        <v>1124</v>
      </c>
      <c r="E171" s="394"/>
      <c r="F171" s="768">
        <f t="shared" si="20"/>
        <v>2.3977799999999996</v>
      </c>
      <c r="G171" s="768"/>
      <c r="H171" s="768"/>
      <c r="I171" s="768"/>
      <c r="J171" s="768"/>
      <c r="K171" s="768"/>
      <c r="L171" s="768"/>
      <c r="M171" s="770">
        <v>7</v>
      </c>
      <c r="N171" s="770">
        <v>0</v>
      </c>
      <c r="O171" s="770">
        <v>0</v>
      </c>
      <c r="P171" s="770">
        <v>5</v>
      </c>
    </row>
    <row r="172" spans="1:18" ht="19.5" thickBot="1" x14ac:dyDescent="0.25">
      <c r="A172" s="913"/>
      <c r="B172" s="896"/>
      <c r="C172" s="423">
        <v>22</v>
      </c>
      <c r="D172" s="164" t="s">
        <v>1125</v>
      </c>
      <c r="E172" s="394"/>
      <c r="F172" s="768">
        <f t="shared" si="20"/>
        <v>35.966699999999996</v>
      </c>
      <c r="G172" s="768"/>
      <c r="H172" s="768"/>
      <c r="I172" s="768"/>
      <c r="J172" s="768"/>
      <c r="K172" s="768"/>
      <c r="L172" s="768"/>
      <c r="M172" s="770">
        <v>46</v>
      </c>
      <c r="N172" s="770">
        <v>31</v>
      </c>
      <c r="O172" s="770">
        <v>28</v>
      </c>
      <c r="P172" s="770">
        <v>15</v>
      </c>
    </row>
    <row r="173" spans="1:18" ht="19.5" thickBot="1" x14ac:dyDescent="0.25">
      <c r="A173" s="913"/>
      <c r="B173" s="896"/>
      <c r="C173" s="423">
        <v>23</v>
      </c>
      <c r="D173" s="164" t="s">
        <v>1126</v>
      </c>
      <c r="E173" s="394"/>
      <c r="F173" s="768">
        <f t="shared" si="20"/>
        <v>0</v>
      </c>
      <c r="G173" s="768"/>
      <c r="H173" s="768"/>
      <c r="I173" s="768"/>
      <c r="J173" s="768"/>
      <c r="K173" s="768"/>
      <c r="L173" s="768"/>
      <c r="M173" s="770">
        <v>0</v>
      </c>
      <c r="N173" s="770">
        <v>0</v>
      </c>
      <c r="O173" s="770">
        <v>0</v>
      </c>
      <c r="P173" s="770">
        <v>0</v>
      </c>
    </row>
    <row r="174" spans="1:18" ht="19.5" thickBot="1" x14ac:dyDescent="0.25">
      <c r="A174" s="913"/>
      <c r="B174" s="896"/>
      <c r="C174" s="423">
        <v>24</v>
      </c>
      <c r="D174" s="164" t="s">
        <v>1127</v>
      </c>
      <c r="E174" s="394"/>
      <c r="F174" s="455">
        <f t="shared" si="20"/>
        <v>0</v>
      </c>
      <c r="G174" s="394"/>
      <c r="H174" s="394"/>
      <c r="I174" s="394"/>
      <c r="J174" s="394"/>
      <c r="K174" s="394"/>
      <c r="L174" s="394"/>
      <c r="M174" s="770">
        <v>0</v>
      </c>
      <c r="N174" s="770">
        <v>0</v>
      </c>
      <c r="O174" s="770">
        <v>0</v>
      </c>
      <c r="P174" s="770">
        <v>0</v>
      </c>
    </row>
    <row r="175" spans="1:18" ht="19.5" thickBot="1" x14ac:dyDescent="0.25">
      <c r="A175" s="913"/>
      <c r="B175" s="896"/>
      <c r="C175" s="423">
        <v>21</v>
      </c>
      <c r="D175" s="164" t="s">
        <v>1549</v>
      </c>
      <c r="E175" s="394"/>
      <c r="F175" s="394">
        <f t="shared" si="20"/>
        <v>0</v>
      </c>
      <c r="G175" s="394"/>
      <c r="H175" s="394"/>
      <c r="I175" s="394"/>
      <c r="J175" s="394"/>
      <c r="K175" s="394"/>
      <c r="L175" s="394"/>
      <c r="M175" s="770">
        <v>0</v>
      </c>
      <c r="N175" s="770">
        <v>0</v>
      </c>
      <c r="O175" s="770">
        <v>0</v>
      </c>
      <c r="P175" s="770">
        <v>0</v>
      </c>
    </row>
    <row r="176" spans="1:18" ht="20.25" customHeight="1" thickBot="1" x14ac:dyDescent="0.3">
      <c r="A176" s="913"/>
      <c r="B176" s="896"/>
      <c r="C176" s="423"/>
      <c r="D176" s="182"/>
      <c r="E176" s="416"/>
      <c r="F176" s="416"/>
      <c r="G176" s="416"/>
      <c r="H176" s="416"/>
      <c r="I176" s="416"/>
      <c r="J176" s="416"/>
      <c r="K176" s="416"/>
      <c r="L176" s="416"/>
      <c r="M176" s="183"/>
      <c r="N176" s="182"/>
      <c r="O176" s="182"/>
      <c r="P176" s="182"/>
    </row>
    <row r="177" spans="1:17" ht="19.5" thickBot="1" x14ac:dyDescent="0.25">
      <c r="A177" s="913"/>
      <c r="B177" s="896"/>
      <c r="C177" s="423"/>
      <c r="D177" s="101" t="s">
        <v>1187</v>
      </c>
      <c r="E177" s="418"/>
      <c r="F177" s="418"/>
      <c r="G177" s="418"/>
      <c r="H177" s="418"/>
      <c r="I177" s="418"/>
      <c r="J177" s="418"/>
      <c r="K177" s="418"/>
      <c r="L177" s="418"/>
      <c r="M177" s="778">
        <f>SUM(M165:M176)</f>
        <v>111</v>
      </c>
      <c r="N177" s="778">
        <f>SUM(N165:N176)</f>
        <v>101</v>
      </c>
      <c r="O177" s="778">
        <f>SUM(O165:O176)</f>
        <v>98</v>
      </c>
      <c r="P177" s="778">
        <f>SUM(P165:P176)</f>
        <v>52</v>
      </c>
      <c r="Q177" s="156"/>
    </row>
    <row r="178" spans="1:17" ht="19.5" thickBot="1" x14ac:dyDescent="0.25">
      <c r="A178" s="913"/>
      <c r="B178" s="896"/>
      <c r="C178" s="378"/>
      <c r="D178" s="3" t="s">
        <v>1188</v>
      </c>
      <c r="E178" s="370"/>
      <c r="F178" s="370"/>
      <c r="G178" s="370"/>
      <c r="H178" s="370"/>
      <c r="I178" s="370"/>
      <c r="J178" s="370"/>
      <c r="K178" s="370"/>
      <c r="L178" s="370"/>
      <c r="M178" s="130">
        <f t="shared" ref="M178:O178" si="21">(M177*1.73*220*0.9)/1000</f>
        <v>38.021940000000001</v>
      </c>
      <c r="N178" s="130">
        <f t="shared" si="21"/>
        <v>34.596539999999997</v>
      </c>
      <c r="O178" s="130">
        <f t="shared" si="21"/>
        <v>33.568919999999999</v>
      </c>
      <c r="P178" s="131"/>
    </row>
    <row r="179" spans="1:17" ht="18.75" thickBot="1" x14ac:dyDescent="0.25">
      <c r="A179" s="913"/>
      <c r="B179" s="896"/>
      <c r="C179" s="378"/>
      <c r="D179" s="3" t="s">
        <v>1189</v>
      </c>
      <c r="E179" s="371"/>
      <c r="F179" s="371"/>
      <c r="G179" s="371"/>
      <c r="H179" s="371"/>
      <c r="I179" s="371"/>
      <c r="J179" s="371"/>
      <c r="K179" s="371"/>
      <c r="L179" s="371"/>
      <c r="M179" s="869">
        <f>(M178+N178+O178)</f>
        <v>106.1874</v>
      </c>
      <c r="N179" s="870"/>
      <c r="O179" s="870"/>
      <c r="P179" s="871"/>
    </row>
    <row r="180" spans="1:17" ht="19.5" thickBot="1" x14ac:dyDescent="0.25">
      <c r="A180" s="913"/>
      <c r="B180" s="896"/>
      <c r="C180" s="381"/>
      <c r="D180" s="960"/>
      <c r="E180" s="961"/>
      <c r="F180" s="961"/>
      <c r="G180" s="961"/>
      <c r="H180" s="961"/>
      <c r="I180" s="961"/>
      <c r="J180" s="961"/>
      <c r="K180" s="961"/>
      <c r="L180" s="961"/>
      <c r="M180" s="961"/>
      <c r="N180" s="961"/>
      <c r="O180" s="961"/>
      <c r="P180" s="962"/>
    </row>
    <row r="181" spans="1:17" ht="54.75" thickBot="1" x14ac:dyDescent="0.25">
      <c r="A181" s="913"/>
      <c r="B181" s="896"/>
      <c r="C181" s="700" t="s">
        <v>1309</v>
      </c>
      <c r="D181" s="758" t="s">
        <v>1200</v>
      </c>
      <c r="E181" s="367" t="s">
        <v>1308</v>
      </c>
      <c r="F181" s="475" t="s">
        <v>1381</v>
      </c>
      <c r="G181" s="475" t="s">
        <v>1415</v>
      </c>
      <c r="H181" s="475" t="s">
        <v>1416</v>
      </c>
      <c r="I181" s="475" t="s">
        <v>1417</v>
      </c>
      <c r="J181" s="475" t="s">
        <v>1319</v>
      </c>
      <c r="K181" s="475" t="s">
        <v>1418</v>
      </c>
      <c r="L181" s="475" t="s">
        <v>1419</v>
      </c>
      <c r="M181" s="771" t="str">
        <f>'Данные по ТП'!C104</f>
        <v>ТМ-630/10</v>
      </c>
      <c r="N181" s="240" t="s">
        <v>1225</v>
      </c>
      <c r="O181" s="241" t="s">
        <v>5</v>
      </c>
      <c r="P181" s="241">
        <v>29831</v>
      </c>
    </row>
    <row r="182" spans="1:17" ht="19.5" thickBot="1" x14ac:dyDescent="0.25">
      <c r="A182" s="913"/>
      <c r="B182" s="896"/>
      <c r="C182" s="423">
        <v>9</v>
      </c>
      <c r="D182" s="164" t="s">
        <v>1532</v>
      </c>
      <c r="E182" s="394"/>
      <c r="F182" s="768">
        <f>((O182*1.73*220*0.9)/1000)+((N182*1.73*220*0.9)/1000)+((M182*1.73*220*0.9)/1000)</f>
        <v>9.9336599999999997</v>
      </c>
      <c r="G182" s="847">
        <v>241</v>
      </c>
      <c r="H182" s="847">
        <v>242</v>
      </c>
      <c r="I182" s="847">
        <v>236</v>
      </c>
      <c r="J182" s="847">
        <v>414</v>
      </c>
      <c r="K182" s="847">
        <v>416</v>
      </c>
      <c r="L182" s="847">
        <v>413</v>
      </c>
      <c r="M182" s="770">
        <v>10</v>
      </c>
      <c r="N182" s="770">
        <v>13</v>
      </c>
      <c r="O182" s="770">
        <v>6</v>
      </c>
      <c r="P182" s="770">
        <v>8</v>
      </c>
    </row>
    <row r="183" spans="1:17" ht="19.5" thickBot="1" x14ac:dyDescent="0.25">
      <c r="A183" s="913"/>
      <c r="B183" s="896"/>
      <c r="C183" s="423">
        <v>10</v>
      </c>
      <c r="D183" s="164" t="s">
        <v>1128</v>
      </c>
      <c r="E183" s="394"/>
      <c r="F183" s="768">
        <f t="shared" ref="F183:F194" si="22">((O183*1.73*220*0.9)/1000)+((N183*1.73*220*0.9)/1000)+((M183*1.73*220*0.9)/1000)</f>
        <v>39.04956</v>
      </c>
      <c r="G183" s="847"/>
      <c r="H183" s="847"/>
      <c r="I183" s="847"/>
      <c r="J183" s="847"/>
      <c r="K183" s="847"/>
      <c r="L183" s="847"/>
      <c r="M183" s="770">
        <v>31</v>
      </c>
      <c r="N183" s="770">
        <v>38</v>
      </c>
      <c r="O183" s="770">
        <v>45</v>
      </c>
      <c r="P183" s="770">
        <v>11</v>
      </c>
    </row>
    <row r="184" spans="1:17" ht="19.5" thickBot="1" x14ac:dyDescent="0.25">
      <c r="A184" s="913"/>
      <c r="B184" s="896"/>
      <c r="C184" s="423">
        <v>11</v>
      </c>
      <c r="D184" s="164" t="s">
        <v>1120</v>
      </c>
      <c r="E184" s="394"/>
      <c r="F184" s="768">
        <f t="shared" si="22"/>
        <v>0</v>
      </c>
      <c r="G184" s="768"/>
      <c r="H184" s="768"/>
      <c r="I184" s="768"/>
      <c r="J184" s="768"/>
      <c r="K184" s="768"/>
      <c r="L184" s="768"/>
      <c r="M184" s="770">
        <v>0</v>
      </c>
      <c r="N184" s="770">
        <v>0</v>
      </c>
      <c r="O184" s="770">
        <v>0</v>
      </c>
      <c r="P184" s="770">
        <v>0</v>
      </c>
    </row>
    <row r="185" spans="1:17" ht="19.5" thickBot="1" x14ac:dyDescent="0.25">
      <c r="A185" s="913"/>
      <c r="B185" s="896"/>
      <c r="C185" s="423">
        <v>12</v>
      </c>
      <c r="D185" s="164" t="s">
        <v>1129</v>
      </c>
      <c r="E185" s="394"/>
      <c r="F185" s="768">
        <f t="shared" si="22"/>
        <v>56.519100000000009</v>
      </c>
      <c r="G185" s="768"/>
      <c r="H185" s="768"/>
      <c r="I185" s="768"/>
      <c r="J185" s="768"/>
      <c r="K185" s="768"/>
      <c r="L185" s="768"/>
      <c r="M185" s="770">
        <v>60</v>
      </c>
      <c r="N185" s="770">
        <v>40</v>
      </c>
      <c r="O185" s="770">
        <v>65</v>
      </c>
      <c r="P185" s="770">
        <v>8</v>
      </c>
    </row>
    <row r="186" spans="1:17" ht="19.5" thickBot="1" x14ac:dyDescent="0.25">
      <c r="A186" s="913"/>
      <c r="B186" s="896"/>
      <c r="C186" s="423">
        <v>13</v>
      </c>
      <c r="D186" s="164" t="s">
        <v>1130</v>
      </c>
      <c r="E186" s="394"/>
      <c r="F186" s="768">
        <f t="shared" si="22"/>
        <v>20.552399999999999</v>
      </c>
      <c r="G186" s="768"/>
      <c r="H186" s="768"/>
      <c r="I186" s="768"/>
      <c r="J186" s="768"/>
      <c r="K186" s="768"/>
      <c r="L186" s="768"/>
      <c r="M186" s="770">
        <v>22</v>
      </c>
      <c r="N186" s="770">
        <v>19</v>
      </c>
      <c r="O186" s="770">
        <v>19</v>
      </c>
      <c r="P186" s="770">
        <v>13</v>
      </c>
    </row>
    <row r="187" spans="1:17" ht="19.5" thickBot="1" x14ac:dyDescent="0.25">
      <c r="A187" s="913"/>
      <c r="B187" s="896"/>
      <c r="C187" s="423">
        <v>14</v>
      </c>
      <c r="D187" s="164" t="s">
        <v>1131</v>
      </c>
      <c r="E187" s="394"/>
      <c r="F187" s="768">
        <f t="shared" si="22"/>
        <v>64.397519999999986</v>
      </c>
      <c r="G187" s="768"/>
      <c r="H187" s="768"/>
      <c r="I187" s="768"/>
      <c r="J187" s="768"/>
      <c r="K187" s="768"/>
      <c r="L187" s="768"/>
      <c r="M187" s="770">
        <v>61</v>
      </c>
      <c r="N187" s="770">
        <v>52</v>
      </c>
      <c r="O187" s="770">
        <v>75</v>
      </c>
      <c r="P187" s="770">
        <v>0</v>
      </c>
    </row>
    <row r="188" spans="1:17" ht="19.5" thickBot="1" x14ac:dyDescent="0.25">
      <c r="A188" s="913"/>
      <c r="B188" s="896"/>
      <c r="C188" s="423">
        <v>15</v>
      </c>
      <c r="D188" s="164" t="s">
        <v>1466</v>
      </c>
      <c r="E188" s="394"/>
      <c r="F188" s="768">
        <f t="shared" si="22"/>
        <v>4.1104799999999999</v>
      </c>
      <c r="G188" s="768"/>
      <c r="H188" s="768"/>
      <c r="I188" s="768"/>
      <c r="J188" s="768"/>
      <c r="K188" s="768"/>
      <c r="L188" s="768"/>
      <c r="M188" s="770">
        <v>4</v>
      </c>
      <c r="N188" s="770">
        <v>6</v>
      </c>
      <c r="O188" s="770">
        <v>2</v>
      </c>
      <c r="P188" s="770">
        <v>2</v>
      </c>
    </row>
    <row r="189" spans="1:17" ht="19.5" thickBot="1" x14ac:dyDescent="0.25">
      <c r="A189" s="913"/>
      <c r="B189" s="896"/>
      <c r="C189" s="423">
        <v>16</v>
      </c>
      <c r="D189" s="164" t="s">
        <v>1132</v>
      </c>
      <c r="E189" s="394"/>
      <c r="F189" s="768">
        <f t="shared" si="22"/>
        <v>58.574339999999999</v>
      </c>
      <c r="G189" s="768"/>
      <c r="H189" s="768"/>
      <c r="I189" s="768"/>
      <c r="J189" s="768"/>
      <c r="K189" s="768"/>
      <c r="L189" s="768"/>
      <c r="M189" s="770">
        <v>41</v>
      </c>
      <c r="N189" s="770">
        <v>34</v>
      </c>
      <c r="O189" s="770">
        <v>96</v>
      </c>
      <c r="P189" s="770">
        <v>32</v>
      </c>
    </row>
    <row r="190" spans="1:17" ht="19.5" thickBot="1" x14ac:dyDescent="0.25">
      <c r="A190" s="913"/>
      <c r="B190" s="896"/>
      <c r="C190" s="423">
        <v>17</v>
      </c>
      <c r="D190" s="164" t="s">
        <v>1133</v>
      </c>
      <c r="E190" s="394"/>
      <c r="F190" s="768">
        <f t="shared" si="22"/>
        <v>30.486059999999995</v>
      </c>
      <c r="G190" s="768"/>
      <c r="H190" s="768"/>
      <c r="I190" s="768"/>
      <c r="J190" s="768"/>
      <c r="K190" s="768"/>
      <c r="L190" s="768"/>
      <c r="M190" s="770">
        <v>22</v>
      </c>
      <c r="N190" s="770">
        <v>26</v>
      </c>
      <c r="O190" s="770">
        <v>41</v>
      </c>
      <c r="P190" s="770">
        <v>5</v>
      </c>
    </row>
    <row r="191" spans="1:17" ht="19.5" thickBot="1" x14ac:dyDescent="0.25">
      <c r="A191" s="913"/>
      <c r="B191" s="896"/>
      <c r="C191" s="423">
        <v>18</v>
      </c>
      <c r="D191" s="164" t="s">
        <v>1134</v>
      </c>
      <c r="E191" s="394"/>
      <c r="F191" s="768">
        <f t="shared" si="22"/>
        <v>43.160039999999995</v>
      </c>
      <c r="G191" s="768"/>
      <c r="H191" s="768"/>
      <c r="I191" s="768"/>
      <c r="J191" s="768"/>
      <c r="K191" s="768"/>
      <c r="L191" s="768"/>
      <c r="M191" s="770">
        <v>46</v>
      </c>
      <c r="N191" s="770">
        <v>38</v>
      </c>
      <c r="O191" s="770">
        <v>42</v>
      </c>
      <c r="P191" s="770">
        <v>12</v>
      </c>
    </row>
    <row r="192" spans="1:17" ht="19.5" thickBot="1" x14ac:dyDescent="0.25">
      <c r="A192" s="913"/>
      <c r="B192" s="896"/>
      <c r="C192" s="423">
        <v>19</v>
      </c>
      <c r="D192" s="164" t="s">
        <v>1135</v>
      </c>
      <c r="E192" s="394"/>
      <c r="F192" s="768">
        <f t="shared" si="22"/>
        <v>29.458439999999996</v>
      </c>
      <c r="G192" s="768"/>
      <c r="H192" s="768"/>
      <c r="I192" s="768"/>
      <c r="J192" s="768"/>
      <c r="K192" s="768"/>
      <c r="L192" s="768"/>
      <c r="M192" s="770">
        <v>23</v>
      </c>
      <c r="N192" s="770">
        <v>35</v>
      </c>
      <c r="O192" s="770">
        <v>28</v>
      </c>
      <c r="P192" s="770">
        <v>7</v>
      </c>
    </row>
    <row r="193" spans="1:17" ht="19.5" thickBot="1" x14ac:dyDescent="0.25">
      <c r="A193" s="913"/>
      <c r="B193" s="896"/>
      <c r="C193" s="423">
        <v>20</v>
      </c>
      <c r="D193" s="164" t="s">
        <v>1136</v>
      </c>
      <c r="E193" s="394"/>
      <c r="F193" s="768">
        <f t="shared" si="22"/>
        <v>20.209859999999999</v>
      </c>
      <c r="G193" s="768"/>
      <c r="H193" s="768"/>
      <c r="I193" s="768"/>
      <c r="J193" s="768"/>
      <c r="K193" s="768"/>
      <c r="L193" s="768"/>
      <c r="M193" s="770">
        <v>24</v>
      </c>
      <c r="N193" s="770">
        <v>20</v>
      </c>
      <c r="O193" s="770">
        <v>15</v>
      </c>
      <c r="P193" s="770">
        <v>16</v>
      </c>
    </row>
    <row r="194" spans="1:17" ht="21" customHeight="1" thickBot="1" x14ac:dyDescent="0.3">
      <c r="A194" s="913"/>
      <c r="B194" s="896"/>
      <c r="C194" s="423"/>
      <c r="D194" s="730"/>
      <c r="E194" s="416"/>
      <c r="F194" s="455">
        <f t="shared" si="22"/>
        <v>0</v>
      </c>
      <c r="G194" s="416"/>
      <c r="H194" s="416"/>
      <c r="I194" s="416"/>
      <c r="J194" s="416"/>
      <c r="K194" s="416"/>
      <c r="L194" s="416"/>
      <c r="M194" s="731"/>
      <c r="N194" s="270"/>
      <c r="O194" s="270"/>
      <c r="P194" s="270"/>
    </row>
    <row r="195" spans="1:17" ht="18.75" thickBot="1" x14ac:dyDescent="0.3">
      <c r="A195" s="913"/>
      <c r="B195" s="896"/>
      <c r="C195" s="423"/>
      <c r="D195" s="182"/>
      <c r="E195" s="416"/>
      <c r="F195" s="416"/>
      <c r="G195" s="416"/>
      <c r="H195" s="416"/>
      <c r="I195" s="416"/>
      <c r="J195" s="416"/>
      <c r="K195" s="416"/>
      <c r="L195" s="416"/>
      <c r="M195" s="183"/>
      <c r="N195" s="182"/>
      <c r="O195" s="182"/>
      <c r="P195" s="182"/>
      <c r="Q195" s="156"/>
    </row>
    <row r="196" spans="1:17" ht="19.5" thickBot="1" x14ac:dyDescent="0.25">
      <c r="A196" s="913"/>
      <c r="B196" s="896"/>
      <c r="C196" s="378"/>
      <c r="D196" s="3" t="s">
        <v>1186</v>
      </c>
      <c r="E196" s="370"/>
      <c r="F196" s="370"/>
      <c r="G196" s="370"/>
      <c r="H196" s="370"/>
      <c r="I196" s="370"/>
      <c r="J196" s="370"/>
      <c r="K196" s="370"/>
      <c r="L196" s="370"/>
      <c r="M196" s="11">
        <f>SUM(M182:M195)</f>
        <v>344</v>
      </c>
      <c r="N196" s="11">
        <f>SUM(N182:N195)</f>
        <v>321</v>
      </c>
      <c r="O196" s="11">
        <f>SUM(O182:O195)</f>
        <v>434</v>
      </c>
      <c r="P196" s="11">
        <f>SUM(P182:P195)</f>
        <v>114</v>
      </c>
    </row>
    <row r="197" spans="1:17" ht="19.5" thickBot="1" x14ac:dyDescent="0.25">
      <c r="A197" s="913"/>
      <c r="B197" s="896"/>
      <c r="C197" s="378"/>
      <c r="D197" s="3" t="s">
        <v>1188</v>
      </c>
      <c r="E197" s="370"/>
      <c r="F197" s="370"/>
      <c r="G197" s="370"/>
      <c r="H197" s="370"/>
      <c r="I197" s="370"/>
      <c r="J197" s="370"/>
      <c r="K197" s="370"/>
      <c r="L197" s="370"/>
      <c r="M197" s="130">
        <f t="shared" ref="M197:O197" si="23">(M196*1.73*220*0.9)/1000</f>
        <v>117.83376</v>
      </c>
      <c r="N197" s="130">
        <f t="shared" si="23"/>
        <v>109.95534000000001</v>
      </c>
      <c r="O197" s="130">
        <f t="shared" si="23"/>
        <v>148.66235999999998</v>
      </c>
      <c r="P197" s="131"/>
    </row>
    <row r="198" spans="1:17" ht="18.75" thickBot="1" x14ac:dyDescent="0.25">
      <c r="A198" s="913"/>
      <c r="B198" s="896"/>
      <c r="C198" s="378"/>
      <c r="D198" s="3" t="s">
        <v>1190</v>
      </c>
      <c r="E198" s="371"/>
      <c r="F198" s="371"/>
      <c r="G198" s="371"/>
      <c r="H198" s="371"/>
      <c r="I198" s="371"/>
      <c r="J198" s="371"/>
      <c r="K198" s="371"/>
      <c r="L198" s="371"/>
      <c r="M198" s="869">
        <f>(M197+N197+O197)</f>
        <v>376.45146</v>
      </c>
      <c r="N198" s="870"/>
      <c r="O198" s="870"/>
      <c r="P198" s="871"/>
    </row>
    <row r="199" spans="1:17" ht="19.5" thickBot="1" x14ac:dyDescent="0.25">
      <c r="A199" s="914"/>
      <c r="B199" s="897"/>
      <c r="C199" s="383"/>
      <c r="D199" s="42" t="s">
        <v>53</v>
      </c>
      <c r="E199" s="375"/>
      <c r="F199" s="375"/>
      <c r="G199" s="375"/>
      <c r="H199" s="375"/>
      <c r="I199" s="375"/>
      <c r="J199" s="375"/>
      <c r="K199" s="375"/>
      <c r="L199" s="375"/>
      <c r="M199" s="48">
        <f>M196+M177</f>
        <v>455</v>
      </c>
      <c r="N199" s="48">
        <f>N196+N177</f>
        <v>422</v>
      </c>
      <c r="O199" s="48">
        <f>O196+O177</f>
        <v>532</v>
      </c>
      <c r="P199" s="48">
        <f>P196+P177</f>
        <v>166</v>
      </c>
    </row>
    <row r="200" spans="1:17" ht="54.75" customHeight="1" thickBot="1" x14ac:dyDescent="0.25">
      <c r="A200" s="606"/>
      <c r="B200" s="586"/>
      <c r="C200" s="586"/>
      <c r="D200" s="598" t="str">
        <f>HYPERLINK("#Оглавление!h10","&lt;&lt;&lt;&lt;&lt;")</f>
        <v>&lt;&lt;&lt;&lt;&lt;</v>
      </c>
      <c r="E200" s="586"/>
      <c r="F200" s="643"/>
      <c r="G200" s="643"/>
      <c r="H200" s="643"/>
      <c r="I200" s="643"/>
      <c r="J200" s="643"/>
      <c r="K200" s="643"/>
      <c r="L200" s="643"/>
      <c r="M200" s="586"/>
      <c r="N200" s="586"/>
      <c r="O200" s="586"/>
      <c r="P200" s="586"/>
    </row>
    <row r="201" spans="1:17" ht="54.75" thickBot="1" x14ac:dyDescent="0.25">
      <c r="A201" s="181">
        <v>44878</v>
      </c>
      <c r="B201" s="40"/>
      <c r="C201" s="700" t="s">
        <v>1309</v>
      </c>
      <c r="D201" s="758" t="s">
        <v>1224</v>
      </c>
      <c r="E201" s="367" t="s">
        <v>1308</v>
      </c>
      <c r="F201" s="475" t="s">
        <v>1381</v>
      </c>
      <c r="G201" s="475" t="s">
        <v>1415</v>
      </c>
      <c r="H201" s="475" t="s">
        <v>1416</v>
      </c>
      <c r="I201" s="475" t="s">
        <v>1417</v>
      </c>
      <c r="J201" s="475" t="s">
        <v>1319</v>
      </c>
      <c r="K201" s="475" t="s">
        <v>1418</v>
      </c>
      <c r="L201" s="475" t="s">
        <v>1419</v>
      </c>
      <c r="M201" s="771" t="str">
        <f>'Данные по ТП'!C105</f>
        <v>ТМГ-160/10</v>
      </c>
      <c r="N201" s="240" t="s">
        <v>1225</v>
      </c>
      <c r="O201" s="241" t="s">
        <v>5</v>
      </c>
      <c r="P201" s="241">
        <f>'Данные по ТП'!F105</f>
        <v>1271771</v>
      </c>
    </row>
    <row r="202" spans="1:17" ht="19.5" customHeight="1" thickBot="1" x14ac:dyDescent="0.25">
      <c r="A202" s="893" t="s">
        <v>1726</v>
      </c>
      <c r="B202" s="872" t="s">
        <v>380</v>
      </c>
      <c r="C202" s="423">
        <v>5</v>
      </c>
      <c r="D202" s="164" t="s">
        <v>1137</v>
      </c>
      <c r="E202" s="394"/>
      <c r="F202" s="768">
        <f>((O202*1.73*220*0.9)/1000)+((N202*1.73*220*0.9)/1000)+((M202*1.73*220*0.9)/1000)</f>
        <v>0</v>
      </c>
      <c r="G202" s="847">
        <v>228</v>
      </c>
      <c r="H202" s="847">
        <v>228</v>
      </c>
      <c r="I202" s="847">
        <v>234</v>
      </c>
      <c r="J202" s="847">
        <v>399</v>
      </c>
      <c r="K202" s="847">
        <v>397</v>
      </c>
      <c r="L202" s="847">
        <v>400</v>
      </c>
      <c r="M202" s="770"/>
      <c r="N202" s="770"/>
      <c r="O202" s="770"/>
      <c r="P202" s="770"/>
    </row>
    <row r="203" spans="1:17" ht="19.5" thickBot="1" x14ac:dyDescent="0.25">
      <c r="A203" s="924"/>
      <c r="B203" s="886"/>
      <c r="C203" s="423">
        <v>6</v>
      </c>
      <c r="D203" s="164" t="s">
        <v>1138</v>
      </c>
      <c r="E203" s="394"/>
      <c r="F203" s="768">
        <f t="shared" ref="F203:F210" si="24">((O203*1.73*220*0.9)/1000)+((N203*1.73*220*0.9)/1000)+((M203*1.73*220*0.9)/1000)</f>
        <v>0</v>
      </c>
      <c r="G203" s="847"/>
      <c r="H203" s="847"/>
      <c r="I203" s="847"/>
      <c r="J203" s="847"/>
      <c r="K203" s="847"/>
      <c r="L203" s="847"/>
      <c r="M203" s="770"/>
      <c r="N203" s="770"/>
      <c r="O203" s="770"/>
      <c r="P203" s="770"/>
    </row>
    <row r="204" spans="1:17" ht="19.5" thickBot="1" x14ac:dyDescent="0.25">
      <c r="A204" s="924"/>
      <c r="B204" s="886"/>
      <c r="C204" s="423" t="s">
        <v>371</v>
      </c>
      <c r="D204" s="232" t="s">
        <v>371</v>
      </c>
      <c r="E204" s="780"/>
      <c r="F204" s="768">
        <f t="shared" si="24"/>
        <v>0</v>
      </c>
      <c r="G204" s="768"/>
      <c r="H204" s="768"/>
      <c r="I204" s="768"/>
      <c r="J204" s="768"/>
      <c r="K204" s="768"/>
      <c r="L204" s="768"/>
      <c r="M204" s="770"/>
      <c r="N204" s="770"/>
      <c r="O204" s="770"/>
      <c r="P204" s="770"/>
    </row>
    <row r="205" spans="1:17" ht="19.5" thickBot="1" x14ac:dyDescent="0.25">
      <c r="A205" s="924"/>
      <c r="B205" s="886"/>
      <c r="C205" s="423">
        <v>9</v>
      </c>
      <c r="D205" s="164" t="s">
        <v>1139</v>
      </c>
      <c r="E205" s="394"/>
      <c r="F205" s="768">
        <f t="shared" si="24"/>
        <v>8.2209599999999998</v>
      </c>
      <c r="G205" s="768"/>
      <c r="H205" s="768"/>
      <c r="I205" s="768"/>
      <c r="J205" s="768"/>
      <c r="K205" s="768"/>
      <c r="L205" s="768"/>
      <c r="M205" s="770">
        <v>3</v>
      </c>
      <c r="N205" s="770">
        <v>18</v>
      </c>
      <c r="O205" s="770">
        <v>3</v>
      </c>
      <c r="P205" s="770">
        <v>2</v>
      </c>
    </row>
    <row r="206" spans="1:17" ht="19.5" thickBot="1" x14ac:dyDescent="0.25">
      <c r="A206" s="924"/>
      <c r="B206" s="886"/>
      <c r="C206" s="423">
        <v>10</v>
      </c>
      <c r="D206" s="164" t="s">
        <v>1140</v>
      </c>
      <c r="E206" s="394"/>
      <c r="F206" s="768">
        <f t="shared" si="24"/>
        <v>0</v>
      </c>
      <c r="G206" s="768"/>
      <c r="H206" s="768"/>
      <c r="I206" s="768"/>
      <c r="J206" s="768"/>
      <c r="K206" s="768"/>
      <c r="L206" s="768"/>
      <c r="M206" s="770"/>
      <c r="N206" s="770"/>
      <c r="O206" s="770"/>
      <c r="P206" s="770"/>
    </row>
    <row r="207" spans="1:17" ht="19.5" thickBot="1" x14ac:dyDescent="0.25">
      <c r="A207" s="924"/>
      <c r="B207" s="886"/>
      <c r="C207" s="423">
        <v>11</v>
      </c>
      <c r="D207" s="164" t="s">
        <v>1141</v>
      </c>
      <c r="E207" s="394"/>
      <c r="F207" s="768">
        <f t="shared" si="24"/>
        <v>0</v>
      </c>
      <c r="G207" s="768"/>
      <c r="H207" s="768"/>
      <c r="I207" s="768"/>
      <c r="J207" s="768"/>
      <c r="K207" s="768"/>
      <c r="L207" s="768"/>
      <c r="M207" s="175">
        <v>0</v>
      </c>
      <c r="N207" s="770"/>
      <c r="O207" s="770"/>
      <c r="P207" s="770"/>
    </row>
    <row r="208" spans="1:17" ht="19.5" thickBot="1" x14ac:dyDescent="0.25">
      <c r="A208" s="924"/>
      <c r="B208" s="886"/>
      <c r="C208" s="423">
        <v>12</v>
      </c>
      <c r="D208" s="164" t="s">
        <v>1142</v>
      </c>
      <c r="E208" s="394"/>
      <c r="F208" s="768">
        <f t="shared" si="24"/>
        <v>7.8784200000000002</v>
      </c>
      <c r="G208" s="768"/>
      <c r="H208" s="768"/>
      <c r="I208" s="768"/>
      <c r="J208" s="768"/>
      <c r="K208" s="768"/>
      <c r="L208" s="768"/>
      <c r="M208" s="770">
        <v>3</v>
      </c>
      <c r="N208" s="770">
        <v>17</v>
      </c>
      <c r="O208" s="770">
        <v>3</v>
      </c>
      <c r="P208" s="770">
        <v>16</v>
      </c>
    </row>
    <row r="209" spans="1:18" ht="19.5" thickBot="1" x14ac:dyDescent="0.25">
      <c r="A209" s="924"/>
      <c r="B209" s="886"/>
      <c r="C209" s="423"/>
      <c r="D209" s="164"/>
      <c r="E209" s="394"/>
      <c r="F209" s="768">
        <f t="shared" si="24"/>
        <v>0</v>
      </c>
      <c r="G209" s="768"/>
      <c r="H209" s="768"/>
      <c r="I209" s="768"/>
      <c r="J209" s="768"/>
      <c r="K209" s="768"/>
      <c r="L209" s="768"/>
      <c r="M209" s="770"/>
      <c r="N209" s="770"/>
      <c r="O209" s="770"/>
      <c r="P209" s="770"/>
    </row>
    <row r="210" spans="1:18" ht="19.5" thickBot="1" x14ac:dyDescent="0.25">
      <c r="A210" s="924"/>
      <c r="B210" s="886"/>
      <c r="C210" s="423"/>
      <c r="D210" s="164"/>
      <c r="E210" s="394"/>
      <c r="F210" s="768">
        <f t="shared" si="24"/>
        <v>0</v>
      </c>
      <c r="G210" s="768"/>
      <c r="H210" s="768"/>
      <c r="I210" s="768"/>
      <c r="J210" s="768"/>
      <c r="K210" s="768"/>
      <c r="L210" s="768"/>
      <c r="M210" s="770"/>
      <c r="N210" s="770"/>
      <c r="O210" s="770"/>
      <c r="P210" s="770"/>
    </row>
    <row r="211" spans="1:18" ht="19.5" thickBot="1" x14ac:dyDescent="0.25">
      <c r="A211" s="924"/>
      <c r="B211" s="886"/>
      <c r="C211" s="423"/>
      <c r="D211" s="101" t="s">
        <v>1214</v>
      </c>
      <c r="E211" s="418"/>
      <c r="F211" s="418"/>
      <c r="G211" s="418"/>
      <c r="H211" s="418"/>
      <c r="I211" s="418"/>
      <c r="J211" s="418"/>
      <c r="K211" s="418"/>
      <c r="L211" s="418"/>
      <c r="M211" s="778">
        <f>SUM(M207:M208)</f>
        <v>3</v>
      </c>
      <c r="N211" s="778">
        <f>SUM(N207:N208)</f>
        <v>17</v>
      </c>
      <c r="O211" s="778">
        <f>SUM(O207:O208)</f>
        <v>3</v>
      </c>
      <c r="P211" s="778">
        <f>SUM(P207:P208)</f>
        <v>16</v>
      </c>
    </row>
    <row r="212" spans="1:18" ht="19.5" thickBot="1" x14ac:dyDescent="0.25">
      <c r="A212" s="924"/>
      <c r="B212" s="886"/>
      <c r="C212" s="378"/>
      <c r="D212" s="3" t="s">
        <v>1188</v>
      </c>
      <c r="E212" s="370"/>
      <c r="F212" s="370"/>
      <c r="G212" s="370"/>
      <c r="H212" s="370"/>
      <c r="I212" s="370"/>
      <c r="J212" s="370"/>
      <c r="K212" s="370"/>
      <c r="L212" s="370"/>
      <c r="M212" s="130">
        <f t="shared" ref="M212:O212" si="25">(M211*1.73*220*0.9)/1000</f>
        <v>1.02762</v>
      </c>
      <c r="N212" s="130">
        <f t="shared" si="25"/>
        <v>5.8231800000000007</v>
      </c>
      <c r="O212" s="130">
        <f t="shared" si="25"/>
        <v>1.02762</v>
      </c>
      <c r="P212" s="131"/>
      <c r="Q212" s="156"/>
    </row>
    <row r="213" spans="1:18" ht="18.75" thickBot="1" x14ac:dyDescent="0.25">
      <c r="A213" s="924"/>
      <c r="B213" s="886"/>
      <c r="C213" s="383"/>
      <c r="D213" s="3" t="s">
        <v>1190</v>
      </c>
      <c r="E213" s="371"/>
      <c r="F213" s="371"/>
      <c r="G213" s="371"/>
      <c r="H213" s="371"/>
      <c r="I213" s="371"/>
      <c r="J213" s="371"/>
      <c r="K213" s="371"/>
      <c r="L213" s="371"/>
      <c r="M213" s="869">
        <f>(M212+N212+O212)</f>
        <v>7.8784200000000002</v>
      </c>
      <c r="N213" s="870"/>
      <c r="O213" s="870"/>
      <c r="P213" s="871"/>
    </row>
    <row r="214" spans="1:18" ht="40.5" customHeight="1" thickBot="1" x14ac:dyDescent="0.25">
      <c r="A214" s="925"/>
      <c r="B214" s="887"/>
      <c r="C214" s="649"/>
      <c r="D214" s="647"/>
      <c r="E214" s="647"/>
      <c r="F214" s="647"/>
      <c r="G214" s="647"/>
      <c r="H214" s="647"/>
      <c r="I214" s="647"/>
      <c r="J214" s="647"/>
      <c r="K214" s="647"/>
      <c r="L214" s="647"/>
      <c r="M214" s="48">
        <f>M211</f>
        <v>3</v>
      </c>
      <c r="N214" s="48">
        <f>N211</f>
        <v>17</v>
      </c>
      <c r="O214" s="48">
        <v>3</v>
      </c>
      <c r="P214" s="48">
        <f>P211</f>
        <v>16</v>
      </c>
    </row>
    <row r="215" spans="1:18" ht="40.5" customHeight="1" thickBot="1" x14ac:dyDescent="0.25">
      <c r="A215" s="648"/>
      <c r="B215" s="648"/>
      <c r="C215" s="648"/>
      <c r="D215" s="598" t="str">
        <f>HYPERLINK("#Оглавление!h10","&lt;&lt;&lt;&lt;&lt;")</f>
        <v>&lt;&lt;&lt;&lt;&lt;</v>
      </c>
      <c r="E215" s="648"/>
      <c r="F215" s="648"/>
      <c r="G215" s="648"/>
      <c r="H215" s="648"/>
      <c r="I215" s="648"/>
      <c r="J215" s="648"/>
      <c r="K215" s="648"/>
      <c r="L215" s="648"/>
      <c r="M215" s="648"/>
      <c r="N215" s="648"/>
      <c r="O215" s="648"/>
      <c r="P215" s="648"/>
    </row>
    <row r="216" spans="1:18" ht="54.75" thickBot="1" x14ac:dyDescent="0.25">
      <c r="A216" s="181">
        <v>44879</v>
      </c>
      <c r="B216" s="57"/>
      <c r="C216" s="364" t="s">
        <v>1309</v>
      </c>
      <c r="D216" s="123" t="s">
        <v>1224</v>
      </c>
      <c r="E216" s="367" t="s">
        <v>1308</v>
      </c>
      <c r="F216" s="475" t="s">
        <v>1381</v>
      </c>
      <c r="G216" s="475" t="s">
        <v>1415</v>
      </c>
      <c r="H216" s="681" t="s">
        <v>1416</v>
      </c>
      <c r="I216" s="475" t="s">
        <v>1417</v>
      </c>
      <c r="J216" s="681" t="s">
        <v>1319</v>
      </c>
      <c r="K216" s="475" t="s">
        <v>1418</v>
      </c>
      <c r="L216" s="475" t="s">
        <v>1419</v>
      </c>
      <c r="M216" s="154" t="str">
        <f>'Данные по ТП'!C108</f>
        <v>ТМ-250/10</v>
      </c>
      <c r="N216" s="125" t="s">
        <v>1225</v>
      </c>
      <c r="O216" s="124" t="s">
        <v>5</v>
      </c>
      <c r="P216" s="126">
        <f>'Данные по ТП'!F108</f>
        <v>760216</v>
      </c>
    </row>
    <row r="217" spans="1:18" ht="19.5" customHeight="1" thickBot="1" x14ac:dyDescent="0.25">
      <c r="A217" s="946" t="s">
        <v>1729</v>
      </c>
      <c r="B217" s="872" t="s">
        <v>1208</v>
      </c>
      <c r="C217" s="423">
        <v>1</v>
      </c>
      <c r="D217" s="161" t="s">
        <v>1730</v>
      </c>
      <c r="E217" s="392"/>
      <c r="F217" s="655">
        <f>((O217*1.73*220*0.9)/1000)+((N217*1.73*220*0.9)/1000)+((M217*1.73*220*0.9)/1000)</f>
        <v>0.68508000000000002</v>
      </c>
      <c r="G217" s="845">
        <v>238</v>
      </c>
      <c r="H217" s="845">
        <v>239</v>
      </c>
      <c r="I217" s="845">
        <v>238</v>
      </c>
      <c r="J217" s="845">
        <v>415</v>
      </c>
      <c r="K217" s="845">
        <v>414</v>
      </c>
      <c r="L217" s="845">
        <v>414</v>
      </c>
      <c r="M217" s="190">
        <v>1</v>
      </c>
      <c r="N217" s="190">
        <v>1</v>
      </c>
      <c r="O217" s="190">
        <v>0</v>
      </c>
      <c r="P217" s="190">
        <v>1</v>
      </c>
    </row>
    <row r="218" spans="1:18" ht="19.5" thickBot="1" x14ac:dyDescent="0.25">
      <c r="A218" s="947"/>
      <c r="B218" s="886"/>
      <c r="C218" s="423">
        <v>2</v>
      </c>
      <c r="D218" s="161"/>
      <c r="E218" s="392"/>
      <c r="F218" s="655">
        <f t="shared" ref="F218:F225" si="26">((O218*1.73*220*0.9)/1000)+((N218*1.73*220*0.9)/1000)+((M218*1.73*220*0.9)/1000)</f>
        <v>0</v>
      </c>
      <c r="G218" s="846"/>
      <c r="H218" s="846"/>
      <c r="I218" s="846"/>
      <c r="J218" s="846"/>
      <c r="K218" s="846"/>
      <c r="L218" s="846"/>
      <c r="M218" s="190"/>
      <c r="N218" s="190"/>
      <c r="O218" s="190"/>
      <c r="P218" s="190"/>
    </row>
    <row r="219" spans="1:18" ht="19.5" thickBot="1" x14ac:dyDescent="0.25">
      <c r="A219" s="947"/>
      <c r="B219" s="886"/>
      <c r="C219" s="423">
        <v>3</v>
      </c>
      <c r="D219" s="161"/>
      <c r="E219" s="392"/>
      <c r="F219" s="655">
        <f t="shared" si="26"/>
        <v>0</v>
      </c>
      <c r="G219" s="655"/>
      <c r="H219" s="655"/>
      <c r="I219" s="655"/>
      <c r="J219" s="655"/>
      <c r="K219" s="655"/>
      <c r="L219" s="655"/>
      <c r="M219" s="190"/>
      <c r="N219" s="190"/>
      <c r="O219" s="190"/>
      <c r="P219" s="190"/>
    </row>
    <row r="220" spans="1:18" ht="19.5" thickBot="1" x14ac:dyDescent="0.25">
      <c r="A220" s="947"/>
      <c r="B220" s="886"/>
      <c r="C220" s="423">
        <v>4</v>
      </c>
      <c r="D220" s="161"/>
      <c r="E220" s="392"/>
      <c r="F220" s="655">
        <f t="shared" si="26"/>
        <v>0</v>
      </c>
      <c r="G220" s="655"/>
      <c r="H220" s="655"/>
      <c r="I220" s="655"/>
      <c r="J220" s="655"/>
      <c r="K220" s="655"/>
      <c r="L220" s="655"/>
      <c r="M220" s="190"/>
      <c r="N220" s="190"/>
      <c r="O220" s="190"/>
      <c r="P220" s="190"/>
    </row>
    <row r="221" spans="1:18" ht="19.5" thickBot="1" x14ac:dyDescent="0.25">
      <c r="A221" s="947"/>
      <c r="B221" s="886"/>
      <c r="C221" s="423">
        <v>5</v>
      </c>
      <c r="D221" s="161"/>
      <c r="E221" s="392"/>
      <c r="F221" s="655">
        <f t="shared" si="26"/>
        <v>0</v>
      </c>
      <c r="G221" s="655"/>
      <c r="H221" s="655"/>
      <c r="I221" s="655"/>
      <c r="J221" s="655"/>
      <c r="K221" s="655"/>
      <c r="L221" s="655"/>
      <c r="M221" s="190"/>
      <c r="N221" s="190"/>
      <c r="O221" s="190"/>
      <c r="P221" s="190"/>
      <c r="Q221" s="209"/>
      <c r="R221" s="100"/>
    </row>
    <row r="222" spans="1:18" ht="19.5" thickBot="1" x14ac:dyDescent="0.25">
      <c r="A222" s="947"/>
      <c r="B222" s="886"/>
      <c r="C222" s="423">
        <v>6</v>
      </c>
      <c r="D222" s="161"/>
      <c r="E222" s="392"/>
      <c r="F222" s="655">
        <f t="shared" si="26"/>
        <v>0</v>
      </c>
      <c r="G222" s="655"/>
      <c r="H222" s="655"/>
      <c r="I222" s="655"/>
      <c r="J222" s="655"/>
      <c r="K222" s="655"/>
      <c r="L222" s="655"/>
      <c r="M222" s="190"/>
      <c r="N222" s="190"/>
      <c r="O222" s="190"/>
      <c r="P222" s="190"/>
    </row>
    <row r="223" spans="1:18" ht="19.5" thickBot="1" x14ac:dyDescent="0.25">
      <c r="A223" s="947"/>
      <c r="B223" s="886"/>
      <c r="C223" s="423">
        <v>7</v>
      </c>
      <c r="D223" s="161"/>
      <c r="E223" s="392"/>
      <c r="F223" s="655">
        <f t="shared" si="26"/>
        <v>0</v>
      </c>
      <c r="G223" s="655"/>
      <c r="H223" s="655"/>
      <c r="I223" s="655"/>
      <c r="J223" s="655"/>
      <c r="K223" s="655"/>
      <c r="L223" s="655"/>
      <c r="M223" s="190"/>
      <c r="N223" s="190"/>
      <c r="O223" s="190"/>
      <c r="P223" s="190"/>
    </row>
    <row r="224" spans="1:18" ht="19.5" thickBot="1" x14ac:dyDescent="0.25">
      <c r="A224" s="947"/>
      <c r="B224" s="886"/>
      <c r="C224" s="423">
        <v>8</v>
      </c>
      <c r="D224" s="161"/>
      <c r="E224" s="392"/>
      <c r="F224" s="655">
        <f t="shared" si="26"/>
        <v>0</v>
      </c>
      <c r="G224" s="655"/>
      <c r="H224" s="655"/>
      <c r="I224" s="655"/>
      <c r="J224" s="655"/>
      <c r="K224" s="655"/>
      <c r="L224" s="655"/>
      <c r="M224" s="190"/>
      <c r="N224" s="190"/>
      <c r="O224" s="190"/>
      <c r="P224" s="190"/>
    </row>
    <row r="225" spans="1:17" ht="19.5" thickBot="1" x14ac:dyDescent="0.25">
      <c r="A225" s="947"/>
      <c r="B225" s="886"/>
      <c r="C225" s="423"/>
      <c r="D225" s="161"/>
      <c r="E225" s="392"/>
      <c r="F225" s="655">
        <f t="shared" si="26"/>
        <v>0</v>
      </c>
      <c r="G225" s="655"/>
      <c r="H225" s="655"/>
      <c r="I225" s="655"/>
      <c r="J225" s="655"/>
      <c r="K225" s="655"/>
      <c r="L225" s="655"/>
      <c r="M225" s="341"/>
      <c r="N225" s="341"/>
      <c r="O225" s="341"/>
      <c r="P225" s="341"/>
    </row>
    <row r="226" spans="1:17" ht="19.5" thickBot="1" x14ac:dyDescent="0.25">
      <c r="A226" s="947"/>
      <c r="B226" s="886"/>
      <c r="C226" s="423"/>
      <c r="D226" s="161"/>
      <c r="E226" s="392"/>
      <c r="F226" s="392"/>
      <c r="G226" s="392"/>
      <c r="H226" s="392"/>
      <c r="I226" s="392"/>
      <c r="J226" s="392"/>
      <c r="K226" s="392"/>
      <c r="L226" s="392"/>
      <c r="M226" s="341"/>
      <c r="N226" s="341"/>
      <c r="O226" s="341"/>
      <c r="P226" s="341"/>
    </row>
    <row r="227" spans="1:17" ht="19.5" thickBot="1" x14ac:dyDescent="0.25">
      <c r="A227" s="947"/>
      <c r="B227" s="886"/>
      <c r="C227" s="423"/>
      <c r="D227" s="3" t="s">
        <v>1187</v>
      </c>
      <c r="E227" s="370"/>
      <c r="F227" s="370"/>
      <c r="G227" s="370"/>
      <c r="H227" s="370"/>
      <c r="I227" s="370"/>
      <c r="J227" s="370"/>
      <c r="K227" s="370"/>
      <c r="L227" s="370"/>
      <c r="M227" s="11">
        <f>SUM(M217:M224)</f>
        <v>1</v>
      </c>
      <c r="N227" s="11">
        <f>SUM(N217:N224)</f>
        <v>1</v>
      </c>
      <c r="O227" s="11">
        <f>SUM(O217:O224)</f>
        <v>0</v>
      </c>
      <c r="P227" s="11">
        <f>SUM(P217:P224)</f>
        <v>1</v>
      </c>
    </row>
    <row r="228" spans="1:17" ht="19.5" thickBot="1" x14ac:dyDescent="0.25">
      <c r="A228" s="947"/>
      <c r="B228" s="886"/>
      <c r="C228" s="378"/>
      <c r="D228" s="3" t="s">
        <v>1188</v>
      </c>
      <c r="E228" s="370"/>
      <c r="F228" s="370"/>
      <c r="G228" s="370"/>
      <c r="H228" s="370"/>
      <c r="I228" s="370"/>
      <c r="J228" s="370"/>
      <c r="K228" s="370"/>
      <c r="L228" s="370"/>
      <c r="M228" s="130">
        <f t="shared" ref="M228:O228" si="27">(M227*1.73*220*0.9)/1000</f>
        <v>0.34254000000000001</v>
      </c>
      <c r="N228" s="130">
        <f t="shared" si="27"/>
        <v>0.34254000000000001</v>
      </c>
      <c r="O228" s="130">
        <f t="shared" si="27"/>
        <v>0</v>
      </c>
      <c r="P228" s="131"/>
      <c r="Q228" s="156"/>
    </row>
    <row r="229" spans="1:17" ht="18.75" thickBot="1" x14ac:dyDescent="0.25">
      <c r="A229" s="947"/>
      <c r="B229" s="886"/>
      <c r="C229" s="378"/>
      <c r="D229" s="3" t="s">
        <v>1189</v>
      </c>
      <c r="E229" s="371"/>
      <c r="F229" s="371"/>
      <c r="G229" s="371"/>
      <c r="H229" s="371"/>
      <c r="I229" s="371"/>
      <c r="J229" s="371"/>
      <c r="K229" s="371"/>
      <c r="L229" s="371"/>
      <c r="M229" s="869">
        <f>(M228+N228+O228)</f>
        <v>0.68508000000000002</v>
      </c>
      <c r="N229" s="870"/>
      <c r="O229" s="870"/>
      <c r="P229" s="871"/>
      <c r="Q229" s="156"/>
    </row>
    <row r="230" spans="1:17" ht="19.5" thickBot="1" x14ac:dyDescent="0.25">
      <c r="A230" s="947"/>
      <c r="B230" s="886"/>
      <c r="C230" s="381"/>
      <c r="D230" s="898"/>
      <c r="E230" s="899"/>
      <c r="F230" s="899"/>
      <c r="G230" s="899"/>
      <c r="H230" s="899"/>
      <c r="I230" s="899"/>
      <c r="J230" s="899"/>
      <c r="K230" s="899"/>
      <c r="L230" s="899"/>
      <c r="M230" s="899"/>
      <c r="N230" s="899"/>
      <c r="O230" s="899"/>
      <c r="P230" s="900"/>
      <c r="Q230" s="156"/>
    </row>
    <row r="231" spans="1:17" ht="54.75" thickBot="1" x14ac:dyDescent="0.25">
      <c r="A231" s="947"/>
      <c r="B231" s="886"/>
      <c r="C231" s="364" t="s">
        <v>1309</v>
      </c>
      <c r="D231" s="204" t="s">
        <v>1662</v>
      </c>
      <c r="E231" s="367" t="s">
        <v>1308</v>
      </c>
      <c r="F231" s="475" t="s">
        <v>1381</v>
      </c>
      <c r="G231" s="475" t="s">
        <v>1415</v>
      </c>
      <c r="H231" s="681" t="s">
        <v>1416</v>
      </c>
      <c r="I231" s="475" t="s">
        <v>1417</v>
      </c>
      <c r="J231" s="681" t="s">
        <v>1319</v>
      </c>
      <c r="K231" s="475" t="s">
        <v>1418</v>
      </c>
      <c r="L231" s="475" t="s">
        <v>1419</v>
      </c>
      <c r="M231" s="154" t="str">
        <f>'Данные по ТП'!C109</f>
        <v>ТМ-250/10</v>
      </c>
      <c r="N231" s="125" t="s">
        <v>1225</v>
      </c>
      <c r="O231" s="124" t="s">
        <v>5</v>
      </c>
      <c r="P231" s="126">
        <f>'Данные по ТП'!F109</f>
        <v>1462</v>
      </c>
    </row>
    <row r="232" spans="1:17" ht="19.5" thickBot="1" x14ac:dyDescent="0.25">
      <c r="A232" s="947"/>
      <c r="B232" s="886"/>
      <c r="C232" s="423">
        <v>9</v>
      </c>
      <c r="D232" s="161"/>
      <c r="E232" s="392"/>
      <c r="F232" s="655">
        <f>((O232*1.73*220*0.9)/1000)+((N232*1.73*220*0.9)/1000)+((M232*1.73*220*0.9)/1000)</f>
        <v>0</v>
      </c>
      <c r="G232" s="845"/>
      <c r="H232" s="845"/>
      <c r="I232" s="845"/>
      <c r="J232" s="845"/>
      <c r="K232" s="845"/>
      <c r="L232" s="845"/>
      <c r="M232" s="190"/>
      <c r="N232" s="190"/>
      <c r="O232" s="190"/>
      <c r="P232" s="190"/>
    </row>
    <row r="233" spans="1:17" ht="19.5" thickBot="1" x14ac:dyDescent="0.25">
      <c r="A233" s="947"/>
      <c r="B233" s="886"/>
      <c r="C233" s="423">
        <v>10</v>
      </c>
      <c r="D233" s="161"/>
      <c r="E233" s="392"/>
      <c r="F233" s="655">
        <f t="shared" ref="F233:F240" si="28">((O233*1.73*220*0.9)/1000)+((N233*1.73*220*0.9)/1000)+((M233*1.73*220*0.9)/1000)</f>
        <v>0</v>
      </c>
      <c r="G233" s="846"/>
      <c r="H233" s="846"/>
      <c r="I233" s="846"/>
      <c r="J233" s="846"/>
      <c r="K233" s="846"/>
      <c r="L233" s="846"/>
      <c r="M233" s="190"/>
      <c r="N233" s="190"/>
      <c r="O233" s="190"/>
      <c r="P233" s="190"/>
    </row>
    <row r="234" spans="1:17" ht="19.5" thickBot="1" x14ac:dyDescent="0.25">
      <c r="A234" s="947"/>
      <c r="B234" s="886"/>
      <c r="C234" s="423">
        <v>11</v>
      </c>
      <c r="D234" s="161"/>
      <c r="E234" s="392"/>
      <c r="F234" s="655">
        <f t="shared" si="28"/>
        <v>0</v>
      </c>
      <c r="G234" s="655"/>
      <c r="H234" s="655"/>
      <c r="I234" s="655"/>
      <c r="J234" s="655"/>
      <c r="K234" s="655"/>
      <c r="L234" s="655"/>
      <c r="M234" s="190"/>
      <c r="N234" s="190"/>
      <c r="O234" s="190"/>
      <c r="P234" s="190"/>
    </row>
    <row r="235" spans="1:17" ht="19.5" customHeight="1" thickBot="1" x14ac:dyDescent="0.25">
      <c r="A235" s="947"/>
      <c r="B235" s="886"/>
      <c r="C235" s="423">
        <v>12</v>
      </c>
      <c r="D235" s="161"/>
      <c r="E235" s="392"/>
      <c r="F235" s="655">
        <f t="shared" si="28"/>
        <v>0</v>
      </c>
      <c r="G235" s="655"/>
      <c r="H235" s="655"/>
      <c r="I235" s="655"/>
      <c r="J235" s="655"/>
      <c r="K235" s="655"/>
      <c r="L235" s="655"/>
      <c r="M235" s="190"/>
      <c r="N235" s="190"/>
      <c r="O235" s="190"/>
      <c r="P235" s="190"/>
    </row>
    <row r="236" spans="1:17" ht="19.5" thickBot="1" x14ac:dyDescent="0.25">
      <c r="A236" s="947"/>
      <c r="B236" s="886"/>
      <c r="C236" s="423">
        <v>14</v>
      </c>
      <c r="D236" s="161"/>
      <c r="E236" s="392"/>
      <c r="F236" s="655">
        <f t="shared" si="28"/>
        <v>0</v>
      </c>
      <c r="G236" s="655"/>
      <c r="H236" s="655"/>
      <c r="I236" s="655"/>
      <c r="J236" s="655"/>
      <c r="K236" s="655"/>
      <c r="L236" s="655"/>
      <c r="M236" s="190"/>
      <c r="N236" s="190"/>
      <c r="O236" s="190"/>
      <c r="P236" s="190"/>
    </row>
    <row r="237" spans="1:17" ht="19.5" thickBot="1" x14ac:dyDescent="0.25">
      <c r="A237" s="947"/>
      <c r="B237" s="886"/>
      <c r="C237" s="423">
        <v>16</v>
      </c>
      <c r="D237" s="161"/>
      <c r="E237" s="392"/>
      <c r="F237" s="655">
        <f t="shared" si="28"/>
        <v>0</v>
      </c>
      <c r="G237" s="655"/>
      <c r="H237" s="655"/>
      <c r="I237" s="655"/>
      <c r="J237" s="655"/>
      <c r="K237" s="655"/>
      <c r="L237" s="655"/>
      <c r="M237" s="190"/>
      <c r="N237" s="190"/>
      <c r="O237" s="190"/>
      <c r="P237" s="190"/>
    </row>
    <row r="238" spans="1:17" ht="19.5" thickBot="1" x14ac:dyDescent="0.25">
      <c r="A238" s="947"/>
      <c r="B238" s="886"/>
      <c r="C238" s="423">
        <v>13</v>
      </c>
      <c r="D238" s="161"/>
      <c r="E238" s="392"/>
      <c r="F238" s="655">
        <f t="shared" si="28"/>
        <v>0</v>
      </c>
      <c r="G238" s="655"/>
      <c r="H238" s="655"/>
      <c r="I238" s="655"/>
      <c r="J238" s="655"/>
      <c r="K238" s="655"/>
      <c r="L238" s="655"/>
      <c r="M238" s="341"/>
      <c r="N238" s="341"/>
      <c r="O238" s="341"/>
      <c r="P238" s="341"/>
    </row>
    <row r="239" spans="1:17" ht="19.5" thickBot="1" x14ac:dyDescent="0.25">
      <c r="A239" s="947"/>
      <c r="B239" s="886"/>
      <c r="C239" s="423">
        <v>15</v>
      </c>
      <c r="D239" s="161"/>
      <c r="E239" s="392"/>
      <c r="F239" s="655">
        <f t="shared" si="28"/>
        <v>0</v>
      </c>
      <c r="G239" s="655"/>
      <c r="H239" s="655"/>
      <c r="I239" s="655"/>
      <c r="J239" s="655"/>
      <c r="K239" s="655"/>
      <c r="L239" s="655"/>
      <c r="M239" s="341"/>
      <c r="N239" s="341"/>
      <c r="O239" s="341"/>
      <c r="P239" s="341"/>
    </row>
    <row r="240" spans="1:17" ht="17.25" customHeight="1" thickBot="1" x14ac:dyDescent="0.3">
      <c r="A240" s="947"/>
      <c r="B240" s="886"/>
      <c r="C240" s="423"/>
      <c r="D240" s="182"/>
      <c r="E240" s="416"/>
      <c r="F240" s="655">
        <f t="shared" si="28"/>
        <v>0</v>
      </c>
      <c r="G240" s="655"/>
      <c r="H240" s="655"/>
      <c r="I240" s="655"/>
      <c r="J240" s="655"/>
      <c r="K240" s="655"/>
      <c r="L240" s="655"/>
      <c r="M240" s="183"/>
      <c r="N240" s="182"/>
      <c r="O240" s="182"/>
      <c r="P240" s="182"/>
    </row>
    <row r="241" spans="1:17" ht="19.5" thickBot="1" x14ac:dyDescent="0.25">
      <c r="A241" s="947"/>
      <c r="B241" s="886"/>
      <c r="C241" s="378"/>
      <c r="D241" s="3" t="s">
        <v>1186</v>
      </c>
      <c r="E241" s="370"/>
      <c r="F241" s="370"/>
      <c r="G241" s="370"/>
      <c r="H241" s="370"/>
      <c r="I241" s="370"/>
      <c r="J241" s="370"/>
      <c r="K241" s="370"/>
      <c r="L241" s="370"/>
      <c r="M241" s="11">
        <f>SUM(M232:M238)</f>
        <v>0</v>
      </c>
      <c r="N241" s="11">
        <f>SUM(N232:N238)</f>
        <v>0</v>
      </c>
      <c r="O241" s="11">
        <f>SUM(O232:O239)</f>
        <v>0</v>
      </c>
      <c r="P241" s="11">
        <f>SUM(P232:P239)</f>
        <v>0</v>
      </c>
      <c r="Q241" s="156"/>
    </row>
    <row r="242" spans="1:17" ht="19.5" thickBot="1" x14ac:dyDescent="0.25">
      <c r="A242" s="947"/>
      <c r="B242" s="886"/>
      <c r="C242" s="378"/>
      <c r="D242" s="3" t="s">
        <v>1188</v>
      </c>
      <c r="E242" s="370"/>
      <c r="F242" s="370"/>
      <c r="G242" s="370"/>
      <c r="H242" s="370"/>
      <c r="I242" s="370"/>
      <c r="J242" s="370"/>
      <c r="K242" s="370"/>
      <c r="L242" s="370"/>
      <c r="M242" s="130">
        <f t="shared" ref="M242:O242" si="29">(M241*1.73*220*0.9)/1000</f>
        <v>0</v>
      </c>
      <c r="N242" s="130">
        <f t="shared" si="29"/>
        <v>0</v>
      </c>
      <c r="O242" s="130">
        <f t="shared" si="29"/>
        <v>0</v>
      </c>
      <c r="P242" s="131"/>
    </row>
    <row r="243" spans="1:17" ht="18.75" thickBot="1" x14ac:dyDescent="0.25">
      <c r="A243" s="947"/>
      <c r="B243" s="886"/>
      <c r="C243" s="378"/>
      <c r="D243" s="3" t="s">
        <v>1190</v>
      </c>
      <c r="E243" s="371"/>
      <c r="F243" s="371"/>
      <c r="G243" s="371"/>
      <c r="H243" s="371"/>
      <c r="I243" s="371"/>
      <c r="J243" s="371"/>
      <c r="K243" s="371"/>
      <c r="L243" s="371"/>
      <c r="M243" s="869">
        <f>(M242+N242+O242)</f>
        <v>0</v>
      </c>
      <c r="N243" s="870"/>
      <c r="O243" s="870"/>
      <c r="P243" s="871"/>
    </row>
    <row r="244" spans="1:17" ht="19.5" thickBot="1" x14ac:dyDescent="0.25">
      <c r="A244" s="948"/>
      <c r="B244" s="887"/>
      <c r="C244" s="382"/>
      <c r="D244" s="13" t="s">
        <v>53</v>
      </c>
      <c r="E244" s="384"/>
      <c r="F244" s="384"/>
      <c r="G244" s="384"/>
      <c r="H244" s="384"/>
      <c r="I244" s="384"/>
      <c r="J244" s="384"/>
      <c r="K244" s="384"/>
      <c r="L244" s="384"/>
      <c r="M244" s="48">
        <f>M241+M227</f>
        <v>1</v>
      </c>
      <c r="N244" s="48">
        <f>N241+N227</f>
        <v>1</v>
      </c>
      <c r="O244" s="48">
        <f>O241+O227</f>
        <v>0</v>
      </c>
      <c r="P244" s="48">
        <f>P241+P227</f>
        <v>1</v>
      </c>
    </row>
    <row r="245" spans="1:17" s="99" customFormat="1" x14ac:dyDescent="0.25">
      <c r="A245" s="213"/>
      <c r="C245" s="390"/>
      <c r="E245" s="390"/>
      <c r="F245" s="390"/>
      <c r="G245" s="390"/>
      <c r="H245" s="390"/>
      <c r="I245" s="390"/>
      <c r="J245" s="390"/>
      <c r="K245" s="390"/>
      <c r="L245" s="390"/>
      <c r="M245" s="160"/>
    </row>
    <row r="246" spans="1:17" s="99" customFormat="1" ht="25.5" x14ac:dyDescent="0.25">
      <c r="A246" s="213"/>
      <c r="C246" s="390"/>
      <c r="D246" s="598" t="str">
        <f>HYPERLINK("#Оглавление!h10","&lt;&lt;&lt;&lt;&lt;")</f>
        <v>&lt;&lt;&lt;&lt;&lt;</v>
      </c>
      <c r="E246" s="390"/>
      <c r="F246" s="390"/>
      <c r="G246" s="390"/>
      <c r="H246" s="390"/>
      <c r="I246" s="390"/>
      <c r="J246" s="390"/>
      <c r="K246" s="390"/>
      <c r="L246" s="390"/>
      <c r="M246" s="160"/>
    </row>
    <row r="247" spans="1:17" s="99" customFormat="1" ht="18.75" thickBot="1" x14ac:dyDescent="0.3">
      <c r="A247" s="213"/>
      <c r="C247" s="390"/>
      <c r="E247" s="390"/>
      <c r="F247" s="390"/>
      <c r="G247" s="390"/>
      <c r="H247" s="390"/>
      <c r="I247" s="390"/>
      <c r="J247" s="390"/>
      <c r="K247" s="390"/>
      <c r="L247" s="390"/>
      <c r="M247" s="160"/>
    </row>
    <row r="248" spans="1:17" s="99" customFormat="1" ht="54.75" thickBot="1" x14ac:dyDescent="0.25">
      <c r="A248" s="690">
        <v>44879</v>
      </c>
      <c r="B248" s="57"/>
      <c r="C248" s="364" t="s">
        <v>1309</v>
      </c>
      <c r="D248" s="123" t="s">
        <v>1224</v>
      </c>
      <c r="E248" s="367" t="s">
        <v>1308</v>
      </c>
      <c r="F248" s="475" t="s">
        <v>1381</v>
      </c>
      <c r="G248" s="475" t="s">
        <v>1415</v>
      </c>
      <c r="H248" s="681" t="s">
        <v>1416</v>
      </c>
      <c r="I248" s="475" t="s">
        <v>1417</v>
      </c>
      <c r="J248" s="681" t="s">
        <v>1319</v>
      </c>
      <c r="K248" s="475" t="s">
        <v>1418</v>
      </c>
      <c r="L248" s="475" t="s">
        <v>1419</v>
      </c>
      <c r="M248" s="154" t="str">
        <f>'Данные по ТП'!C140</f>
        <v>ТМ-250/10</v>
      </c>
      <c r="N248" s="125" t="s">
        <v>1225</v>
      </c>
      <c r="O248" s="124" t="s">
        <v>5</v>
      </c>
      <c r="P248" s="126">
        <f>'Данные по ТП'!F140</f>
        <v>1505</v>
      </c>
    </row>
    <row r="249" spans="1:17" s="99" customFormat="1" ht="19.5" thickBot="1" x14ac:dyDescent="0.25">
      <c r="A249" s="946" t="s">
        <v>1656</v>
      </c>
      <c r="B249" s="872" t="s">
        <v>379</v>
      </c>
      <c r="C249" s="378">
        <v>1</v>
      </c>
      <c r="D249" s="161" t="s">
        <v>1143</v>
      </c>
      <c r="E249" s="392"/>
      <c r="F249" s="655">
        <f>((O249*1.73*220*0.9)/1000)+((N249*1.73*220*0.9)/1000)+((M249*1.73*220*0.9)/1000)</f>
        <v>0</v>
      </c>
      <c r="G249" s="845">
        <v>239</v>
      </c>
      <c r="H249" s="845">
        <v>238</v>
      </c>
      <c r="I249" s="845">
        <v>240</v>
      </c>
      <c r="J249" s="845">
        <v>415</v>
      </c>
      <c r="K249" s="845">
        <v>416</v>
      </c>
      <c r="L249" s="845">
        <v>416</v>
      </c>
      <c r="M249" s="743">
        <v>0</v>
      </c>
      <c r="N249" s="743">
        <v>0</v>
      </c>
      <c r="O249" s="743">
        <v>0</v>
      </c>
      <c r="P249" s="743">
        <v>0</v>
      </c>
    </row>
    <row r="250" spans="1:17" s="99" customFormat="1" ht="19.5" thickBot="1" x14ac:dyDescent="0.25">
      <c r="A250" s="947"/>
      <c r="B250" s="886"/>
      <c r="C250" s="378">
        <v>2</v>
      </c>
      <c r="D250" s="161" t="s">
        <v>1144</v>
      </c>
      <c r="E250" s="392"/>
      <c r="F250" s="655">
        <f t="shared" ref="F250:F257" si="30">((O250*1.73*220*0.9)/1000)+((N250*1.73*220*0.9)/1000)+((M250*1.73*220*0.9)/1000)</f>
        <v>8.9060400000000008</v>
      </c>
      <c r="G250" s="846"/>
      <c r="H250" s="846"/>
      <c r="I250" s="846"/>
      <c r="J250" s="846"/>
      <c r="K250" s="846"/>
      <c r="L250" s="846"/>
      <c r="M250" s="743">
        <v>12</v>
      </c>
      <c r="N250" s="743">
        <v>10</v>
      </c>
      <c r="O250" s="743">
        <v>4</v>
      </c>
      <c r="P250" s="743">
        <v>5</v>
      </c>
    </row>
    <row r="251" spans="1:17" s="99" customFormat="1" ht="19.5" thickBot="1" x14ac:dyDescent="0.25">
      <c r="A251" s="947"/>
      <c r="B251" s="886"/>
      <c r="C251" s="378">
        <v>3</v>
      </c>
      <c r="D251" s="161" t="s">
        <v>1145</v>
      </c>
      <c r="E251" s="392"/>
      <c r="F251" s="655">
        <f t="shared" si="30"/>
        <v>0</v>
      </c>
      <c r="G251" s="655"/>
      <c r="H251" s="655"/>
      <c r="I251" s="655"/>
      <c r="J251" s="655"/>
      <c r="K251" s="655"/>
      <c r="L251" s="655"/>
      <c r="M251" s="743">
        <v>0</v>
      </c>
      <c r="N251" s="743">
        <v>0</v>
      </c>
      <c r="O251" s="743">
        <v>0</v>
      </c>
      <c r="P251" s="743">
        <v>0</v>
      </c>
    </row>
    <row r="252" spans="1:17" s="99" customFormat="1" ht="19.5" thickBot="1" x14ac:dyDescent="0.25">
      <c r="A252" s="947"/>
      <c r="B252" s="886"/>
      <c r="C252" s="378">
        <v>4</v>
      </c>
      <c r="D252" s="161" t="s">
        <v>1146</v>
      </c>
      <c r="E252" s="392"/>
      <c r="F252" s="655">
        <f t="shared" si="30"/>
        <v>0</v>
      </c>
      <c r="G252" s="655"/>
      <c r="H252" s="655"/>
      <c r="I252" s="655"/>
      <c r="J252" s="655"/>
      <c r="K252" s="655"/>
      <c r="L252" s="655"/>
      <c r="M252" s="743">
        <v>0</v>
      </c>
      <c r="N252" s="743">
        <v>0</v>
      </c>
      <c r="O252" s="743">
        <v>0</v>
      </c>
      <c r="P252" s="743">
        <v>0</v>
      </c>
    </row>
    <row r="253" spans="1:17" s="99" customFormat="1" ht="19.5" thickBot="1" x14ac:dyDescent="0.25">
      <c r="A253" s="947"/>
      <c r="B253" s="886"/>
      <c r="C253" s="378">
        <v>5</v>
      </c>
      <c r="D253" s="161" t="s">
        <v>1147</v>
      </c>
      <c r="E253" s="392"/>
      <c r="F253" s="655">
        <f t="shared" si="30"/>
        <v>0</v>
      </c>
      <c r="G253" s="655"/>
      <c r="H253" s="655"/>
      <c r="I253" s="655"/>
      <c r="J253" s="655"/>
      <c r="K253" s="655"/>
      <c r="L253" s="655"/>
      <c r="M253" s="743">
        <v>0</v>
      </c>
      <c r="N253" s="743">
        <v>0</v>
      </c>
      <c r="O253" s="743">
        <v>0</v>
      </c>
      <c r="P253" s="743">
        <v>0</v>
      </c>
    </row>
    <row r="254" spans="1:17" s="99" customFormat="1" ht="19.5" thickBot="1" x14ac:dyDescent="0.25">
      <c r="A254" s="947"/>
      <c r="B254" s="886"/>
      <c r="C254" s="378">
        <v>6</v>
      </c>
      <c r="D254" s="161" t="s">
        <v>1148</v>
      </c>
      <c r="E254" s="392"/>
      <c r="F254" s="655">
        <f t="shared" si="30"/>
        <v>0</v>
      </c>
      <c r="G254" s="655"/>
      <c r="H254" s="655"/>
      <c r="I254" s="655"/>
      <c r="J254" s="655"/>
      <c r="K254" s="655"/>
      <c r="L254" s="655"/>
      <c r="M254" s="743"/>
      <c r="N254" s="743"/>
      <c r="O254" s="743"/>
      <c r="P254" s="743"/>
    </row>
    <row r="255" spans="1:17" s="99" customFormat="1" ht="19.5" thickBot="1" x14ac:dyDescent="0.25">
      <c r="A255" s="947"/>
      <c r="B255" s="886"/>
      <c r="C255" s="378">
        <v>7</v>
      </c>
      <c r="D255" s="161" t="s">
        <v>1149</v>
      </c>
      <c r="E255" s="392"/>
      <c r="F255" s="655">
        <f t="shared" si="30"/>
        <v>7.8784200000000002</v>
      </c>
      <c r="G255" s="655"/>
      <c r="H255" s="655"/>
      <c r="I255" s="655"/>
      <c r="J255" s="655"/>
      <c r="K255" s="655"/>
      <c r="L255" s="655"/>
      <c r="M255" s="743">
        <v>16</v>
      </c>
      <c r="N255" s="743">
        <v>3</v>
      </c>
      <c r="O255" s="743">
        <v>4</v>
      </c>
      <c r="P255" s="743">
        <v>6</v>
      </c>
    </row>
    <row r="256" spans="1:17" s="99" customFormat="1" ht="19.5" thickBot="1" x14ac:dyDescent="0.25">
      <c r="A256" s="947"/>
      <c r="B256" s="886"/>
      <c r="C256" s="378">
        <v>8</v>
      </c>
      <c r="D256" s="161" t="s">
        <v>1150</v>
      </c>
      <c r="E256" s="392"/>
      <c r="F256" s="655">
        <f t="shared" si="30"/>
        <v>0</v>
      </c>
      <c r="G256" s="655"/>
      <c r="H256" s="655"/>
      <c r="I256" s="655"/>
      <c r="J256" s="655"/>
      <c r="K256" s="655"/>
      <c r="L256" s="655"/>
      <c r="M256" s="743"/>
      <c r="N256" s="743"/>
      <c r="O256" s="743"/>
      <c r="P256" s="743"/>
    </row>
    <row r="257" spans="1:16" s="99" customFormat="1" ht="19.5" thickBot="1" x14ac:dyDescent="0.25">
      <c r="A257" s="947"/>
      <c r="B257" s="886"/>
      <c r="C257" s="378"/>
      <c r="D257" s="161"/>
      <c r="E257" s="392"/>
      <c r="F257" s="655">
        <f t="shared" si="30"/>
        <v>0</v>
      </c>
      <c r="G257" s="655"/>
      <c r="H257" s="655"/>
      <c r="I257" s="655"/>
      <c r="J257" s="655"/>
      <c r="K257" s="655"/>
      <c r="L257" s="655"/>
      <c r="M257" s="743"/>
      <c r="N257" s="743"/>
      <c r="O257" s="743"/>
      <c r="P257" s="743"/>
    </row>
    <row r="258" spans="1:16" s="99" customFormat="1" ht="19.5" thickBot="1" x14ac:dyDescent="0.25">
      <c r="A258" s="947"/>
      <c r="B258" s="886"/>
      <c r="C258" s="378"/>
      <c r="D258" s="161"/>
      <c r="E258" s="392"/>
      <c r="F258" s="392"/>
      <c r="G258" s="392"/>
      <c r="H258" s="392"/>
      <c r="I258" s="392"/>
      <c r="J258" s="392"/>
      <c r="K258" s="392"/>
      <c r="L258" s="392"/>
      <c r="M258" s="743"/>
      <c r="N258" s="743"/>
      <c r="O258" s="743"/>
      <c r="P258" s="743"/>
    </row>
    <row r="259" spans="1:16" s="99" customFormat="1" ht="19.5" thickBot="1" x14ac:dyDescent="0.25">
      <c r="A259" s="947"/>
      <c r="B259" s="886"/>
      <c r="C259" s="378"/>
      <c r="D259" s="3" t="s">
        <v>1187</v>
      </c>
      <c r="E259" s="370"/>
      <c r="F259" s="370"/>
      <c r="G259" s="370"/>
      <c r="H259" s="370"/>
      <c r="I259" s="370"/>
      <c r="J259" s="370"/>
      <c r="K259" s="370"/>
      <c r="L259" s="370"/>
      <c r="M259" s="11">
        <f>SUM(M249:M256)</f>
        <v>28</v>
      </c>
      <c r="N259" s="11">
        <f>SUM(N249:N256)</f>
        <v>13</v>
      </c>
      <c r="O259" s="11">
        <f>SUM(O249:O256)</f>
        <v>8</v>
      </c>
      <c r="P259" s="11">
        <f>SUM(P249:P256)</f>
        <v>11</v>
      </c>
    </row>
    <row r="260" spans="1:16" s="99" customFormat="1" ht="19.5" thickBot="1" x14ac:dyDescent="0.25">
      <c r="A260" s="947"/>
      <c r="B260" s="886"/>
      <c r="C260" s="378"/>
      <c r="D260" s="3" t="s">
        <v>1188</v>
      </c>
      <c r="E260" s="370"/>
      <c r="F260" s="370"/>
      <c r="G260" s="370"/>
      <c r="H260" s="370"/>
      <c r="I260" s="370"/>
      <c r="J260" s="370"/>
      <c r="K260" s="370"/>
      <c r="L260" s="370"/>
      <c r="M260" s="130">
        <f t="shared" ref="M260:O260" si="31">(M259*1.73*220*0.9)/1000</f>
        <v>9.5911199999999983</v>
      </c>
      <c r="N260" s="130">
        <f t="shared" si="31"/>
        <v>4.4530199999999995</v>
      </c>
      <c r="O260" s="130">
        <f t="shared" si="31"/>
        <v>2.7403200000000001</v>
      </c>
      <c r="P260" s="131"/>
    </row>
    <row r="261" spans="1:16" s="99" customFormat="1" ht="18.75" thickBot="1" x14ac:dyDescent="0.25">
      <c r="A261" s="947"/>
      <c r="B261" s="886"/>
      <c r="C261" s="378"/>
      <c r="D261" s="3" t="s">
        <v>1189</v>
      </c>
      <c r="E261" s="371"/>
      <c r="F261" s="371"/>
      <c r="G261" s="371"/>
      <c r="H261" s="371"/>
      <c r="I261" s="371"/>
      <c r="J261" s="371"/>
      <c r="K261" s="371"/>
      <c r="L261" s="371"/>
      <c r="M261" s="869">
        <f>(M260+N260+O260)</f>
        <v>16.784459999999999</v>
      </c>
      <c r="N261" s="870"/>
      <c r="O261" s="870"/>
      <c r="P261" s="871"/>
    </row>
    <row r="262" spans="1:16" s="99" customFormat="1" ht="19.5" thickBot="1" x14ac:dyDescent="0.25">
      <c r="A262" s="947"/>
      <c r="B262" s="886"/>
      <c r="C262" s="381"/>
      <c r="D262" s="898"/>
      <c r="E262" s="899"/>
      <c r="F262" s="899"/>
      <c r="G262" s="899"/>
      <c r="H262" s="899"/>
      <c r="I262" s="899"/>
      <c r="J262" s="899"/>
      <c r="K262" s="899"/>
      <c r="L262" s="899"/>
      <c r="M262" s="899"/>
      <c r="N262" s="899"/>
      <c r="O262" s="899"/>
      <c r="P262" s="900"/>
    </row>
    <row r="263" spans="1:16" s="99" customFormat="1" ht="54.75" thickBot="1" x14ac:dyDescent="0.25">
      <c r="A263" s="947"/>
      <c r="B263" s="886"/>
      <c r="C263" s="364" t="s">
        <v>1309</v>
      </c>
      <c r="D263" s="204" t="s">
        <v>1200</v>
      </c>
      <c r="E263" s="367" t="s">
        <v>1308</v>
      </c>
      <c r="F263" s="475" t="s">
        <v>1381</v>
      </c>
      <c r="G263" s="475" t="s">
        <v>1415</v>
      </c>
      <c r="H263" s="681" t="s">
        <v>1416</v>
      </c>
      <c r="I263" s="475" t="s">
        <v>1417</v>
      </c>
      <c r="J263" s="681" t="s">
        <v>1319</v>
      </c>
      <c r="K263" s="475" t="s">
        <v>1418</v>
      </c>
      <c r="L263" s="475" t="s">
        <v>1419</v>
      </c>
      <c r="M263" s="154" t="str">
        <f>'Данные по ТП'!C141</f>
        <v>ТМГ-400/10</v>
      </c>
      <c r="N263" s="125" t="s">
        <v>1225</v>
      </c>
      <c r="O263" s="124" t="s">
        <v>5</v>
      </c>
      <c r="P263" s="126">
        <f>'Данные по ТП'!F141</f>
        <v>1321303</v>
      </c>
    </row>
    <row r="264" spans="1:16" s="99" customFormat="1" ht="19.5" thickBot="1" x14ac:dyDescent="0.25">
      <c r="A264" s="947"/>
      <c r="B264" s="886"/>
      <c r="C264" s="378">
        <v>9</v>
      </c>
      <c r="D264" s="161" t="s">
        <v>1151</v>
      </c>
      <c r="E264" s="392"/>
      <c r="F264" s="655">
        <f>((O264*1.73*220*0.9)/1000)+((N264*1.73*220*0.9)/1000)+((M264*1.73*220*0.9)/1000)</f>
        <v>0</v>
      </c>
      <c r="G264" s="845"/>
      <c r="H264" s="845"/>
      <c r="I264" s="845"/>
      <c r="J264" s="845"/>
      <c r="K264" s="845"/>
      <c r="L264" s="845"/>
      <c r="M264" s="743">
        <v>0</v>
      </c>
      <c r="N264" s="743">
        <v>0</v>
      </c>
      <c r="O264" s="743">
        <v>0</v>
      </c>
      <c r="P264" s="743">
        <v>0</v>
      </c>
    </row>
    <row r="265" spans="1:16" s="99" customFormat="1" ht="19.5" thickBot="1" x14ac:dyDescent="0.25">
      <c r="A265" s="947"/>
      <c r="B265" s="886"/>
      <c r="C265" s="378">
        <v>10</v>
      </c>
      <c r="D265" s="161" t="s">
        <v>1152</v>
      </c>
      <c r="E265" s="392"/>
      <c r="F265" s="655">
        <f t="shared" ref="F265:F273" si="32">((O265*1.73*220*0.9)/1000)+((N265*1.73*220*0.9)/1000)+((M265*1.73*220*0.9)/1000)</f>
        <v>0</v>
      </c>
      <c r="G265" s="846"/>
      <c r="H265" s="846"/>
      <c r="I265" s="846"/>
      <c r="J265" s="846"/>
      <c r="K265" s="846"/>
      <c r="L265" s="846"/>
      <c r="M265" s="743">
        <v>0</v>
      </c>
      <c r="N265" s="743">
        <v>0</v>
      </c>
      <c r="O265" s="743">
        <v>0</v>
      </c>
      <c r="P265" s="743">
        <v>0</v>
      </c>
    </row>
    <row r="266" spans="1:16" s="99" customFormat="1" ht="19.5" thickBot="1" x14ac:dyDescent="0.25">
      <c r="A266" s="947"/>
      <c r="B266" s="886"/>
      <c r="C266" s="378">
        <v>11</v>
      </c>
      <c r="D266" s="161" t="s">
        <v>1153</v>
      </c>
      <c r="E266" s="392"/>
      <c r="F266" s="655">
        <f t="shared" si="32"/>
        <v>12.331439999999999</v>
      </c>
      <c r="G266" s="655"/>
      <c r="H266" s="655"/>
      <c r="I266" s="655"/>
      <c r="J266" s="655"/>
      <c r="K266" s="655"/>
      <c r="L266" s="655"/>
      <c r="M266" s="743">
        <v>7</v>
      </c>
      <c r="N266" s="743">
        <v>16</v>
      </c>
      <c r="O266" s="743">
        <v>13</v>
      </c>
      <c r="P266" s="743">
        <v>4</v>
      </c>
    </row>
    <row r="267" spans="1:16" s="99" customFormat="1" ht="38.25" thickBot="1" x14ac:dyDescent="0.25">
      <c r="A267" s="947"/>
      <c r="B267" s="886"/>
      <c r="C267" s="378">
        <v>12</v>
      </c>
      <c r="D267" s="161" t="s">
        <v>1154</v>
      </c>
      <c r="E267" s="392"/>
      <c r="F267" s="655">
        <f t="shared" si="32"/>
        <v>6.5082600000000008</v>
      </c>
      <c r="G267" s="655"/>
      <c r="H267" s="655"/>
      <c r="I267" s="655"/>
      <c r="J267" s="655"/>
      <c r="K267" s="655"/>
      <c r="L267" s="655"/>
      <c r="M267" s="743">
        <v>2</v>
      </c>
      <c r="N267" s="743">
        <v>11</v>
      </c>
      <c r="O267" s="743">
        <v>6</v>
      </c>
      <c r="P267" s="743">
        <v>5</v>
      </c>
    </row>
    <row r="268" spans="1:16" s="99" customFormat="1" ht="19.5" thickBot="1" x14ac:dyDescent="0.25">
      <c r="A268" s="947"/>
      <c r="B268" s="886"/>
      <c r="C268" s="378">
        <v>13</v>
      </c>
      <c r="D268" s="161" t="s">
        <v>1663</v>
      </c>
      <c r="E268" s="392"/>
      <c r="F268" s="655">
        <f t="shared" si="32"/>
        <v>6.1657200000000003</v>
      </c>
      <c r="G268" s="655"/>
      <c r="H268" s="655"/>
      <c r="I268" s="655"/>
      <c r="J268" s="655"/>
      <c r="K268" s="655"/>
      <c r="L268" s="655"/>
      <c r="M268" s="803">
        <v>4</v>
      </c>
      <c r="N268" s="803">
        <v>11</v>
      </c>
      <c r="O268" s="803">
        <v>3</v>
      </c>
      <c r="P268" s="803">
        <v>3</v>
      </c>
    </row>
    <row r="269" spans="1:16" s="99" customFormat="1" ht="19.5" thickBot="1" x14ac:dyDescent="0.25">
      <c r="A269" s="947"/>
      <c r="B269" s="886"/>
      <c r="C269" s="378">
        <v>14</v>
      </c>
      <c r="D269" s="161" t="s">
        <v>1155</v>
      </c>
      <c r="E269" s="392"/>
      <c r="F269" s="655">
        <f t="shared" si="32"/>
        <v>12.331439999999999</v>
      </c>
      <c r="G269" s="655"/>
      <c r="H269" s="655"/>
      <c r="I269" s="655"/>
      <c r="J269" s="655"/>
      <c r="K269" s="655"/>
      <c r="L269" s="655"/>
      <c r="M269" s="743">
        <v>6</v>
      </c>
      <c r="N269" s="743">
        <v>23</v>
      </c>
      <c r="O269" s="743">
        <v>7</v>
      </c>
      <c r="P269" s="743">
        <v>16</v>
      </c>
    </row>
    <row r="270" spans="1:16" s="99" customFormat="1" ht="19.5" thickBot="1" x14ac:dyDescent="0.25">
      <c r="A270" s="947"/>
      <c r="B270" s="886"/>
      <c r="C270" s="378">
        <v>15</v>
      </c>
      <c r="D270" s="161" t="s">
        <v>1728</v>
      </c>
      <c r="E270" s="392"/>
      <c r="F270" s="655">
        <f t="shared" si="32"/>
        <v>1.02762</v>
      </c>
      <c r="G270" s="655"/>
      <c r="H270" s="655"/>
      <c r="I270" s="655"/>
      <c r="J270" s="655"/>
      <c r="K270" s="655"/>
      <c r="L270" s="655"/>
      <c r="M270" s="743">
        <v>3</v>
      </c>
      <c r="N270" s="743">
        <v>0</v>
      </c>
      <c r="O270" s="743">
        <v>0</v>
      </c>
      <c r="P270" s="743">
        <v>2</v>
      </c>
    </row>
    <row r="271" spans="1:16" s="99" customFormat="1" ht="19.5" thickBot="1" x14ac:dyDescent="0.25">
      <c r="A271" s="947"/>
      <c r="B271" s="886"/>
      <c r="C271" s="378">
        <v>13</v>
      </c>
      <c r="D271" s="161" t="s">
        <v>1533</v>
      </c>
      <c r="E271" s="392"/>
      <c r="F271" s="655">
        <f t="shared" si="32"/>
        <v>2.05524</v>
      </c>
      <c r="G271" s="655"/>
      <c r="H271" s="655"/>
      <c r="I271" s="655"/>
      <c r="J271" s="655"/>
      <c r="K271" s="655"/>
      <c r="L271" s="655"/>
      <c r="M271" s="743">
        <v>3</v>
      </c>
      <c r="N271" s="743">
        <v>0</v>
      </c>
      <c r="O271" s="743">
        <v>3</v>
      </c>
      <c r="P271" s="743">
        <v>2</v>
      </c>
    </row>
    <row r="272" spans="1:16" s="99" customFormat="1" ht="19.5" thickBot="1" x14ac:dyDescent="0.25">
      <c r="A272" s="947"/>
      <c r="B272" s="886"/>
      <c r="C272" s="378">
        <v>15</v>
      </c>
      <c r="D272" s="161"/>
      <c r="E272" s="392"/>
      <c r="F272" s="655">
        <f t="shared" si="32"/>
        <v>0</v>
      </c>
      <c r="G272" s="655"/>
      <c r="H272" s="655"/>
      <c r="I272" s="655"/>
      <c r="J272" s="655"/>
      <c r="K272" s="655"/>
      <c r="L272" s="655"/>
      <c r="M272" s="743"/>
      <c r="N272" s="743"/>
      <c r="O272" s="743"/>
      <c r="P272" s="743"/>
    </row>
    <row r="273" spans="1:16" s="99" customFormat="1" ht="18.75" thickBot="1" x14ac:dyDescent="0.3">
      <c r="A273" s="947"/>
      <c r="B273" s="886"/>
      <c r="C273" s="383"/>
      <c r="D273" s="182"/>
      <c r="E273" s="416"/>
      <c r="F273" s="655">
        <f t="shared" si="32"/>
        <v>0</v>
      </c>
      <c r="G273" s="655"/>
      <c r="H273" s="655"/>
      <c r="I273" s="655"/>
      <c r="J273" s="655"/>
      <c r="K273" s="655"/>
      <c r="L273" s="655"/>
      <c r="M273" s="183"/>
      <c r="N273" s="182"/>
      <c r="O273" s="182"/>
      <c r="P273" s="182"/>
    </row>
    <row r="274" spans="1:16" s="99" customFormat="1" ht="19.5" thickBot="1" x14ac:dyDescent="0.25">
      <c r="A274" s="947"/>
      <c r="B274" s="886"/>
      <c r="C274" s="378"/>
      <c r="D274" s="3" t="s">
        <v>1186</v>
      </c>
      <c r="E274" s="370"/>
      <c r="F274" s="370"/>
      <c r="G274" s="370"/>
      <c r="H274" s="370"/>
      <c r="I274" s="370"/>
      <c r="J274" s="370"/>
      <c r="K274" s="370"/>
      <c r="L274" s="370"/>
      <c r="M274" s="11">
        <f>SUM(M264:M271)</f>
        <v>25</v>
      </c>
      <c r="N274" s="11">
        <f>SUM(N264:N271)</f>
        <v>61</v>
      </c>
      <c r="O274" s="11">
        <f>SUM(O264:O272)</f>
        <v>32</v>
      </c>
      <c r="P274" s="11">
        <f>SUM(P264:P272)</f>
        <v>32</v>
      </c>
    </row>
    <row r="275" spans="1:16" s="99" customFormat="1" ht="19.5" thickBot="1" x14ac:dyDescent="0.25">
      <c r="A275" s="947"/>
      <c r="B275" s="886"/>
      <c r="C275" s="378"/>
      <c r="D275" s="3" t="s">
        <v>1188</v>
      </c>
      <c r="E275" s="370"/>
      <c r="F275" s="370"/>
      <c r="G275" s="370"/>
      <c r="H275" s="370"/>
      <c r="I275" s="370"/>
      <c r="J275" s="370"/>
      <c r="K275" s="370"/>
      <c r="L275" s="370"/>
      <c r="M275" s="130">
        <f t="shared" ref="M275:O275" si="33">(M274*1.73*220*0.9)/1000</f>
        <v>8.5634999999999994</v>
      </c>
      <c r="N275" s="130">
        <f t="shared" si="33"/>
        <v>20.894939999999998</v>
      </c>
      <c r="O275" s="130">
        <f t="shared" si="33"/>
        <v>10.96128</v>
      </c>
      <c r="P275" s="131"/>
    </row>
    <row r="276" spans="1:16" s="99" customFormat="1" ht="18.75" thickBot="1" x14ac:dyDescent="0.25">
      <c r="A276" s="947"/>
      <c r="B276" s="886"/>
      <c r="C276" s="378"/>
      <c r="D276" s="3" t="s">
        <v>1190</v>
      </c>
      <c r="E276" s="371"/>
      <c r="F276" s="371"/>
      <c r="G276" s="371"/>
      <c r="H276" s="371"/>
      <c r="I276" s="371"/>
      <c r="J276" s="371"/>
      <c r="K276" s="371"/>
      <c r="L276" s="371"/>
      <c r="M276" s="869">
        <f>(M275+N275+O275)</f>
        <v>40.419719999999998</v>
      </c>
      <c r="N276" s="870"/>
      <c r="O276" s="870"/>
      <c r="P276" s="871"/>
    </row>
    <row r="277" spans="1:16" s="99" customFormat="1" ht="19.5" thickBot="1" x14ac:dyDescent="0.25">
      <c r="A277" s="948"/>
      <c r="B277" s="887"/>
      <c r="C277" s="382"/>
      <c r="D277" s="13" t="s">
        <v>53</v>
      </c>
      <c r="E277" s="384"/>
      <c r="F277" s="384"/>
      <c r="G277" s="384"/>
      <c r="H277" s="384"/>
      <c r="I277" s="384"/>
      <c r="J277" s="384"/>
      <c r="K277" s="384"/>
      <c r="L277" s="384"/>
      <c r="M277" s="48">
        <f>M274+M259</f>
        <v>53</v>
      </c>
      <c r="N277" s="48">
        <f>N274+N259</f>
        <v>74</v>
      </c>
      <c r="O277" s="48">
        <f>O274+O259</f>
        <v>40</v>
      </c>
      <c r="P277" s="48">
        <f>P274+P259</f>
        <v>43</v>
      </c>
    </row>
    <row r="278" spans="1:16" s="99" customFormat="1" x14ac:dyDescent="0.25">
      <c r="A278" s="213"/>
      <c r="C278" s="390"/>
      <c r="E278" s="390"/>
      <c r="F278" s="390"/>
      <c r="G278" s="390"/>
      <c r="H278" s="390"/>
      <c r="I278" s="390"/>
      <c r="J278" s="390"/>
      <c r="K278" s="390"/>
      <c r="L278" s="390"/>
      <c r="M278" s="160"/>
    </row>
    <row r="279" spans="1:16" s="99" customFormat="1" x14ac:dyDescent="0.25">
      <c r="A279" s="213"/>
      <c r="C279" s="390"/>
      <c r="E279" s="390"/>
      <c r="F279" s="390"/>
      <c r="G279" s="390"/>
      <c r="H279" s="390"/>
      <c r="I279" s="390"/>
      <c r="J279" s="390"/>
      <c r="K279" s="390"/>
      <c r="L279" s="390"/>
      <c r="M279" s="160"/>
    </row>
    <row r="280" spans="1:16" s="99" customFormat="1" x14ac:dyDescent="0.25">
      <c r="A280" s="213"/>
      <c r="C280" s="390"/>
      <c r="E280" s="390"/>
      <c r="F280" s="390"/>
      <c r="G280" s="390"/>
      <c r="H280" s="390"/>
      <c r="I280" s="390"/>
      <c r="J280" s="390"/>
      <c r="K280" s="390"/>
      <c r="L280" s="390"/>
      <c r="M280" s="160"/>
    </row>
    <row r="281" spans="1:16" s="99" customFormat="1" x14ac:dyDescent="0.25">
      <c r="A281" s="213"/>
      <c r="C281" s="390"/>
      <c r="E281" s="390"/>
      <c r="F281" s="390"/>
      <c r="G281" s="390"/>
      <c r="H281" s="390"/>
      <c r="I281" s="390"/>
      <c r="J281" s="390"/>
      <c r="K281" s="390"/>
      <c r="L281" s="390"/>
      <c r="M281" s="160"/>
    </row>
    <row r="282" spans="1:16" s="99" customFormat="1" x14ac:dyDescent="0.25">
      <c r="A282" s="213"/>
      <c r="C282" s="390"/>
      <c r="E282" s="390"/>
      <c r="F282" s="390"/>
      <c r="G282" s="390"/>
      <c r="H282" s="390"/>
      <c r="I282" s="390"/>
      <c r="J282" s="390"/>
      <c r="K282" s="390"/>
      <c r="L282" s="390"/>
      <c r="M282" s="160"/>
    </row>
    <row r="283" spans="1:16" s="99" customFormat="1" x14ac:dyDescent="0.25">
      <c r="A283" s="213"/>
      <c r="C283" s="390"/>
      <c r="E283" s="390"/>
      <c r="F283" s="390"/>
      <c r="G283" s="390"/>
      <c r="H283" s="390"/>
      <c r="I283" s="390"/>
      <c r="J283" s="390"/>
      <c r="K283" s="390"/>
      <c r="L283" s="390"/>
      <c r="M283" s="160"/>
    </row>
    <row r="284" spans="1:16" s="99" customFormat="1" x14ac:dyDescent="0.25">
      <c r="A284" s="213"/>
      <c r="C284" s="390"/>
      <c r="E284" s="390"/>
      <c r="F284" s="390"/>
      <c r="G284" s="390"/>
      <c r="H284" s="390"/>
      <c r="I284" s="390"/>
      <c r="J284" s="390"/>
      <c r="K284" s="390"/>
      <c r="L284" s="390"/>
      <c r="M284" s="160"/>
    </row>
    <row r="285" spans="1:16" s="99" customFormat="1" x14ac:dyDescent="0.25">
      <c r="A285" s="213"/>
      <c r="C285" s="390"/>
      <c r="E285" s="390"/>
      <c r="F285" s="390"/>
      <c r="G285" s="390"/>
      <c r="H285" s="390"/>
      <c r="I285" s="390"/>
      <c r="J285" s="390"/>
      <c r="K285" s="390"/>
      <c r="L285" s="390"/>
      <c r="M285" s="160"/>
    </row>
    <row r="286" spans="1:16" s="99" customFormat="1" x14ac:dyDescent="0.25">
      <c r="A286" s="213"/>
      <c r="C286" s="390"/>
      <c r="E286" s="390"/>
      <c r="F286" s="390"/>
      <c r="G286" s="390"/>
      <c r="H286" s="390"/>
      <c r="I286" s="390"/>
      <c r="J286" s="390"/>
      <c r="K286" s="390"/>
      <c r="L286" s="390"/>
      <c r="M286" s="160"/>
    </row>
    <row r="287" spans="1:16" s="99" customFormat="1" x14ac:dyDescent="0.25">
      <c r="A287" s="213"/>
      <c r="C287" s="390"/>
      <c r="E287" s="390"/>
      <c r="F287" s="390"/>
      <c r="G287" s="390"/>
      <c r="H287" s="390"/>
      <c r="I287" s="390"/>
      <c r="J287" s="390"/>
      <c r="K287" s="390"/>
      <c r="L287" s="390"/>
      <c r="M287" s="160"/>
    </row>
    <row r="288" spans="1:16" s="99" customFormat="1" x14ac:dyDescent="0.25">
      <c r="A288" s="213"/>
      <c r="C288" s="390"/>
      <c r="E288" s="390"/>
      <c r="F288" s="390"/>
      <c r="G288" s="390"/>
      <c r="H288" s="390"/>
      <c r="I288" s="390"/>
      <c r="J288" s="390"/>
      <c r="K288" s="390"/>
      <c r="L288" s="390"/>
      <c r="M288" s="160"/>
    </row>
    <row r="289" spans="1:13" s="99" customFormat="1" x14ac:dyDescent="0.25">
      <c r="A289" s="213"/>
      <c r="C289" s="390"/>
      <c r="E289" s="390"/>
      <c r="F289" s="390"/>
      <c r="G289" s="390"/>
      <c r="H289" s="390"/>
      <c r="I289" s="390"/>
      <c r="J289" s="390"/>
      <c r="K289" s="390"/>
      <c r="L289" s="390"/>
      <c r="M289" s="160"/>
    </row>
    <row r="290" spans="1:13" s="99" customFormat="1" x14ac:dyDescent="0.25">
      <c r="A290" s="213"/>
      <c r="C290" s="390"/>
      <c r="E290" s="390"/>
      <c r="F290" s="390"/>
      <c r="G290" s="390"/>
      <c r="H290" s="390"/>
      <c r="I290" s="390"/>
      <c r="J290" s="390"/>
      <c r="K290" s="390"/>
      <c r="L290" s="390"/>
      <c r="M290" s="160"/>
    </row>
    <row r="291" spans="1:13" s="99" customFormat="1" x14ac:dyDescent="0.25">
      <c r="A291" s="213"/>
      <c r="C291" s="390"/>
      <c r="E291" s="390"/>
      <c r="F291" s="390"/>
      <c r="G291" s="390"/>
      <c r="H291" s="390"/>
      <c r="I291" s="390"/>
      <c r="J291" s="390"/>
      <c r="K291" s="390"/>
      <c r="L291" s="390"/>
      <c r="M291" s="160"/>
    </row>
    <row r="292" spans="1:13" s="99" customFormat="1" x14ac:dyDescent="0.25">
      <c r="A292" s="213"/>
      <c r="C292" s="390"/>
      <c r="E292" s="390"/>
      <c r="F292" s="390"/>
      <c r="G292" s="390"/>
      <c r="H292" s="390"/>
      <c r="I292" s="390"/>
      <c r="J292" s="390"/>
      <c r="K292" s="390"/>
      <c r="L292" s="390"/>
      <c r="M292" s="160"/>
    </row>
    <row r="293" spans="1:13" s="99" customFormat="1" x14ac:dyDescent="0.25">
      <c r="A293" s="213"/>
      <c r="C293" s="390"/>
      <c r="E293" s="390"/>
      <c r="F293" s="390"/>
      <c r="G293" s="390"/>
      <c r="H293" s="390"/>
      <c r="I293" s="390"/>
      <c r="J293" s="390"/>
      <c r="K293" s="390"/>
      <c r="L293" s="390"/>
      <c r="M293" s="160"/>
    </row>
    <row r="294" spans="1:13" s="99" customFormat="1" x14ac:dyDescent="0.25">
      <c r="A294" s="213"/>
      <c r="C294" s="390"/>
      <c r="E294" s="390"/>
      <c r="F294" s="390"/>
      <c r="G294" s="390"/>
      <c r="H294" s="390"/>
      <c r="I294" s="390"/>
      <c r="J294" s="390"/>
      <c r="K294" s="390"/>
      <c r="L294" s="390"/>
      <c r="M294" s="160"/>
    </row>
    <row r="295" spans="1:13" s="99" customFormat="1" x14ac:dyDescent="0.25">
      <c r="A295" s="213"/>
      <c r="C295" s="390"/>
      <c r="E295" s="390"/>
      <c r="F295" s="390"/>
      <c r="G295" s="390"/>
      <c r="H295" s="390"/>
      <c r="I295" s="390"/>
      <c r="J295" s="390"/>
      <c r="K295" s="390"/>
      <c r="L295" s="390"/>
      <c r="M295" s="160"/>
    </row>
    <row r="296" spans="1:13" s="99" customFormat="1" x14ac:dyDescent="0.25">
      <c r="A296" s="213"/>
      <c r="C296" s="390"/>
      <c r="E296" s="390"/>
      <c r="F296" s="390"/>
      <c r="G296" s="390"/>
      <c r="H296" s="390"/>
      <c r="I296" s="390"/>
      <c r="J296" s="390"/>
      <c r="K296" s="390"/>
      <c r="L296" s="390"/>
      <c r="M296" s="160"/>
    </row>
    <row r="297" spans="1:13" s="99" customFormat="1" x14ac:dyDescent="0.25">
      <c r="A297" s="213"/>
      <c r="C297" s="390"/>
      <c r="E297" s="390"/>
      <c r="F297" s="390"/>
      <c r="G297" s="390"/>
      <c r="H297" s="390"/>
      <c r="I297" s="390"/>
      <c r="J297" s="390"/>
      <c r="K297" s="390"/>
      <c r="L297" s="390"/>
      <c r="M297" s="160"/>
    </row>
    <row r="298" spans="1:13" s="99" customFormat="1" x14ac:dyDescent="0.25">
      <c r="A298" s="213"/>
      <c r="C298" s="390"/>
      <c r="E298" s="390"/>
      <c r="F298" s="390"/>
      <c r="G298" s="390"/>
      <c r="H298" s="390"/>
      <c r="I298" s="390"/>
      <c r="J298" s="390"/>
      <c r="K298" s="390"/>
      <c r="L298" s="390"/>
      <c r="M298" s="160"/>
    </row>
    <row r="299" spans="1:13" s="99" customFormat="1" x14ac:dyDescent="0.25">
      <c r="A299" s="213"/>
      <c r="C299" s="390"/>
      <c r="E299" s="390"/>
      <c r="F299" s="390"/>
      <c r="G299" s="390"/>
      <c r="H299" s="390"/>
      <c r="I299" s="390"/>
      <c r="J299" s="390"/>
      <c r="K299" s="390"/>
      <c r="L299" s="390"/>
      <c r="M299" s="160"/>
    </row>
    <row r="300" spans="1:13" s="99" customFormat="1" x14ac:dyDescent="0.25">
      <c r="A300" s="213"/>
      <c r="C300" s="390"/>
      <c r="E300" s="390"/>
      <c r="F300" s="390"/>
      <c r="G300" s="390"/>
      <c r="H300" s="390"/>
      <c r="I300" s="390"/>
      <c r="J300" s="390"/>
      <c r="K300" s="390"/>
      <c r="L300" s="390"/>
      <c r="M300" s="160"/>
    </row>
    <row r="301" spans="1:13" s="99" customFormat="1" x14ac:dyDescent="0.25">
      <c r="A301" s="213"/>
      <c r="C301" s="390"/>
      <c r="E301" s="390"/>
      <c r="F301" s="390"/>
      <c r="G301" s="390"/>
      <c r="H301" s="390"/>
      <c r="I301" s="390"/>
      <c r="J301" s="390"/>
      <c r="K301" s="390"/>
      <c r="L301" s="390"/>
      <c r="M301" s="160"/>
    </row>
    <row r="302" spans="1:13" s="99" customFormat="1" x14ac:dyDescent="0.25">
      <c r="A302" s="213"/>
      <c r="C302" s="390"/>
      <c r="E302" s="390"/>
      <c r="F302" s="390"/>
      <c r="G302" s="390"/>
      <c r="H302" s="390"/>
      <c r="I302" s="390"/>
      <c r="J302" s="390"/>
      <c r="K302" s="390"/>
      <c r="L302" s="390"/>
      <c r="M302" s="160"/>
    </row>
    <row r="303" spans="1:13" s="99" customFormat="1" x14ac:dyDescent="0.25">
      <c r="A303" s="213"/>
      <c r="C303" s="390"/>
      <c r="E303" s="390"/>
      <c r="F303" s="390"/>
      <c r="G303" s="390"/>
      <c r="H303" s="390"/>
      <c r="I303" s="390"/>
      <c r="J303" s="390"/>
      <c r="K303" s="390"/>
      <c r="L303" s="390"/>
      <c r="M303" s="160"/>
    </row>
    <row r="304" spans="1:13" s="99" customFormat="1" x14ac:dyDescent="0.25">
      <c r="A304" s="213"/>
      <c r="C304" s="390"/>
      <c r="E304" s="390"/>
      <c r="F304" s="390"/>
      <c r="G304" s="390"/>
      <c r="H304" s="390"/>
      <c r="I304" s="390"/>
      <c r="J304" s="390"/>
      <c r="K304" s="390"/>
      <c r="L304" s="390"/>
      <c r="M304" s="160"/>
    </row>
    <row r="305" spans="1:13" s="99" customFormat="1" x14ac:dyDescent="0.25">
      <c r="A305" s="213"/>
      <c r="C305" s="390"/>
      <c r="E305" s="390"/>
      <c r="F305" s="390"/>
      <c r="G305" s="390"/>
      <c r="H305" s="390"/>
      <c r="I305" s="390"/>
      <c r="J305" s="390"/>
      <c r="K305" s="390"/>
      <c r="L305" s="390"/>
      <c r="M305" s="160"/>
    </row>
    <row r="306" spans="1:13" s="99" customFormat="1" x14ac:dyDescent="0.25">
      <c r="A306" s="213"/>
      <c r="C306" s="390"/>
      <c r="E306" s="390"/>
      <c r="F306" s="390"/>
      <c r="G306" s="390"/>
      <c r="H306" s="390"/>
      <c r="I306" s="390"/>
      <c r="J306" s="390"/>
      <c r="K306" s="390"/>
      <c r="L306" s="390"/>
      <c r="M306" s="160"/>
    </row>
    <row r="307" spans="1:13" s="99" customFormat="1" x14ac:dyDescent="0.25">
      <c r="A307" s="213"/>
      <c r="C307" s="390"/>
      <c r="E307" s="390"/>
      <c r="F307" s="390"/>
      <c r="G307" s="390"/>
      <c r="H307" s="390"/>
      <c r="I307" s="390"/>
      <c r="J307" s="390"/>
      <c r="K307" s="390"/>
      <c r="L307" s="390"/>
      <c r="M307" s="160"/>
    </row>
    <row r="308" spans="1:13" s="99" customFormat="1" x14ac:dyDescent="0.25">
      <c r="A308" s="213"/>
      <c r="C308" s="390"/>
      <c r="E308" s="390"/>
      <c r="F308" s="390"/>
      <c r="G308" s="390"/>
      <c r="H308" s="390"/>
      <c r="I308" s="390"/>
      <c r="J308" s="390"/>
      <c r="K308" s="390"/>
      <c r="L308" s="390"/>
      <c r="M308" s="160"/>
    </row>
    <row r="309" spans="1:13" s="99" customFormat="1" x14ac:dyDescent="0.25">
      <c r="A309" s="213"/>
      <c r="C309" s="390"/>
      <c r="E309" s="390"/>
      <c r="F309" s="390"/>
      <c r="G309" s="390"/>
      <c r="H309" s="390"/>
      <c r="I309" s="390"/>
      <c r="J309" s="390"/>
      <c r="K309" s="390"/>
      <c r="L309" s="390"/>
      <c r="M309" s="160"/>
    </row>
    <row r="310" spans="1:13" s="99" customFormat="1" x14ac:dyDescent="0.25">
      <c r="A310" s="213"/>
      <c r="C310" s="390"/>
      <c r="E310" s="390"/>
      <c r="F310" s="390"/>
      <c r="G310" s="390"/>
      <c r="H310" s="390"/>
      <c r="I310" s="390"/>
      <c r="J310" s="390"/>
      <c r="K310" s="390"/>
      <c r="L310" s="390"/>
      <c r="M310" s="160"/>
    </row>
    <row r="311" spans="1:13" s="99" customFormat="1" x14ac:dyDescent="0.25">
      <c r="A311" s="213"/>
      <c r="C311" s="390"/>
      <c r="E311" s="390"/>
      <c r="F311" s="390"/>
      <c r="G311" s="390"/>
      <c r="H311" s="390"/>
      <c r="I311" s="390"/>
      <c r="J311" s="390"/>
      <c r="K311" s="390"/>
      <c r="L311" s="390"/>
      <c r="M311" s="160"/>
    </row>
    <row r="312" spans="1:13" s="99" customFormat="1" x14ac:dyDescent="0.25">
      <c r="A312" s="213"/>
      <c r="C312" s="390"/>
      <c r="E312" s="390"/>
      <c r="F312" s="390"/>
      <c r="G312" s="390"/>
      <c r="H312" s="390"/>
      <c r="I312" s="390"/>
      <c r="J312" s="390"/>
      <c r="K312" s="390"/>
      <c r="L312" s="390"/>
      <c r="M312" s="160"/>
    </row>
    <row r="313" spans="1:13" s="99" customFormat="1" x14ac:dyDescent="0.25">
      <c r="A313" s="213"/>
      <c r="C313" s="390"/>
      <c r="E313" s="390"/>
      <c r="F313" s="390"/>
      <c r="G313" s="390"/>
      <c r="H313" s="390"/>
      <c r="I313" s="390"/>
      <c r="J313" s="390"/>
      <c r="K313" s="390"/>
      <c r="L313" s="390"/>
      <c r="M313" s="160"/>
    </row>
    <row r="314" spans="1:13" s="99" customFormat="1" x14ac:dyDescent="0.25">
      <c r="A314" s="213"/>
      <c r="C314" s="390"/>
      <c r="E314" s="390"/>
      <c r="F314" s="390"/>
      <c r="G314" s="390"/>
      <c r="H314" s="390"/>
      <c r="I314" s="390"/>
      <c r="J314" s="390"/>
      <c r="K314" s="390"/>
      <c r="L314" s="390"/>
      <c r="M314" s="160"/>
    </row>
    <row r="315" spans="1:13" s="99" customFormat="1" x14ac:dyDescent="0.25">
      <c r="A315" s="213"/>
      <c r="C315" s="390"/>
      <c r="E315" s="390"/>
      <c r="F315" s="390"/>
      <c r="G315" s="390"/>
      <c r="H315" s="390"/>
      <c r="I315" s="390"/>
      <c r="J315" s="390"/>
      <c r="K315" s="390"/>
      <c r="L315" s="390"/>
      <c r="M315" s="160"/>
    </row>
    <row r="316" spans="1:13" s="99" customFormat="1" x14ac:dyDescent="0.25">
      <c r="A316" s="213"/>
      <c r="C316" s="390"/>
      <c r="E316" s="390"/>
      <c r="F316" s="390"/>
      <c r="G316" s="390"/>
      <c r="H316" s="390"/>
      <c r="I316" s="390"/>
      <c r="J316" s="390"/>
      <c r="K316" s="390"/>
      <c r="L316" s="390"/>
      <c r="M316" s="160"/>
    </row>
    <row r="317" spans="1:13" s="99" customFormat="1" x14ac:dyDescent="0.25">
      <c r="A317" s="213"/>
      <c r="C317" s="390"/>
      <c r="E317" s="390"/>
      <c r="F317" s="390"/>
      <c r="G317" s="390"/>
      <c r="H317" s="390"/>
      <c r="I317" s="390"/>
      <c r="J317" s="390"/>
      <c r="K317" s="390"/>
      <c r="L317" s="390"/>
      <c r="M317" s="160"/>
    </row>
    <row r="318" spans="1:13" s="99" customFormat="1" x14ac:dyDescent="0.25">
      <c r="A318" s="213"/>
      <c r="C318" s="390"/>
      <c r="E318" s="390"/>
      <c r="F318" s="390"/>
      <c r="G318" s="390"/>
      <c r="H318" s="390"/>
      <c r="I318" s="390"/>
      <c r="J318" s="390"/>
      <c r="K318" s="390"/>
      <c r="L318" s="390"/>
      <c r="M318" s="160"/>
    </row>
    <row r="319" spans="1:13" s="99" customFormat="1" x14ac:dyDescent="0.25">
      <c r="A319" s="213"/>
      <c r="C319" s="390"/>
      <c r="E319" s="390"/>
      <c r="F319" s="390"/>
      <c r="G319" s="390"/>
      <c r="H319" s="390"/>
      <c r="I319" s="390"/>
      <c r="J319" s="390"/>
      <c r="K319" s="390"/>
      <c r="L319" s="390"/>
      <c r="M319" s="160"/>
    </row>
    <row r="320" spans="1:13" s="99" customFormat="1" x14ac:dyDescent="0.25">
      <c r="A320" s="213"/>
      <c r="C320" s="390"/>
      <c r="E320" s="390"/>
      <c r="F320" s="390"/>
      <c r="G320" s="390"/>
      <c r="H320" s="390"/>
      <c r="I320" s="390"/>
      <c r="J320" s="390"/>
      <c r="K320" s="390"/>
      <c r="L320" s="390"/>
      <c r="M320" s="160"/>
    </row>
    <row r="321" spans="1:13" s="99" customFormat="1" x14ac:dyDescent="0.25">
      <c r="A321" s="213"/>
      <c r="C321" s="390"/>
      <c r="E321" s="390"/>
      <c r="F321" s="390"/>
      <c r="G321" s="390"/>
      <c r="H321" s="390"/>
      <c r="I321" s="390"/>
      <c r="J321" s="390"/>
      <c r="K321" s="390"/>
      <c r="L321" s="390"/>
      <c r="M321" s="160"/>
    </row>
    <row r="322" spans="1:13" s="99" customFormat="1" x14ac:dyDescent="0.25">
      <c r="A322" s="213"/>
      <c r="C322" s="390"/>
      <c r="E322" s="390"/>
      <c r="F322" s="390"/>
      <c r="G322" s="390"/>
      <c r="H322" s="390"/>
      <c r="I322" s="390"/>
      <c r="J322" s="390"/>
      <c r="K322" s="390"/>
      <c r="L322" s="390"/>
      <c r="M322" s="160"/>
    </row>
    <row r="323" spans="1:13" s="99" customFormat="1" x14ac:dyDescent="0.25">
      <c r="A323" s="213"/>
      <c r="C323" s="390"/>
      <c r="E323" s="390"/>
      <c r="F323" s="390"/>
      <c r="G323" s="390"/>
      <c r="H323" s="390"/>
      <c r="I323" s="390"/>
      <c r="J323" s="390"/>
      <c r="K323" s="390"/>
      <c r="L323" s="390"/>
      <c r="M323" s="160"/>
    </row>
    <row r="324" spans="1:13" s="99" customFormat="1" x14ac:dyDescent="0.25">
      <c r="A324" s="213"/>
      <c r="C324" s="390"/>
      <c r="E324" s="390"/>
      <c r="F324" s="390"/>
      <c r="G324" s="390"/>
      <c r="H324" s="390"/>
      <c r="I324" s="390"/>
      <c r="J324" s="390"/>
      <c r="K324" s="390"/>
      <c r="L324" s="390"/>
      <c r="M324" s="160"/>
    </row>
    <row r="325" spans="1:13" s="99" customFormat="1" x14ac:dyDescent="0.25">
      <c r="A325" s="213"/>
      <c r="C325" s="390"/>
      <c r="E325" s="390"/>
      <c r="F325" s="390"/>
      <c r="G325" s="390"/>
      <c r="H325" s="390"/>
      <c r="I325" s="390"/>
      <c r="J325" s="390"/>
      <c r="K325" s="390"/>
      <c r="L325" s="390"/>
      <c r="M325" s="160"/>
    </row>
    <row r="326" spans="1:13" s="99" customFormat="1" x14ac:dyDescent="0.25">
      <c r="A326" s="213"/>
      <c r="C326" s="390"/>
      <c r="E326" s="390"/>
      <c r="F326" s="390"/>
      <c r="G326" s="390"/>
      <c r="H326" s="390"/>
      <c r="I326" s="390"/>
      <c r="J326" s="390"/>
      <c r="K326" s="390"/>
      <c r="L326" s="390"/>
      <c r="M326" s="160"/>
    </row>
    <row r="327" spans="1:13" s="99" customFormat="1" x14ac:dyDescent="0.25">
      <c r="A327" s="213"/>
      <c r="C327" s="390"/>
      <c r="E327" s="390"/>
      <c r="F327" s="390"/>
      <c r="G327" s="390"/>
      <c r="H327" s="390"/>
      <c r="I327" s="390"/>
      <c r="J327" s="390"/>
      <c r="K327" s="390"/>
      <c r="L327" s="390"/>
      <c r="M327" s="160"/>
    </row>
    <row r="328" spans="1:13" s="99" customFormat="1" x14ac:dyDescent="0.25">
      <c r="A328" s="213"/>
      <c r="C328" s="390"/>
      <c r="E328" s="390"/>
      <c r="F328" s="390"/>
      <c r="G328" s="390"/>
      <c r="H328" s="390"/>
      <c r="I328" s="390"/>
      <c r="J328" s="390"/>
      <c r="K328" s="390"/>
      <c r="L328" s="390"/>
      <c r="M328" s="160"/>
    </row>
    <row r="329" spans="1:13" s="99" customFormat="1" x14ac:dyDescent="0.25">
      <c r="A329" s="213"/>
      <c r="C329" s="390"/>
      <c r="E329" s="390"/>
      <c r="F329" s="390"/>
      <c r="G329" s="390"/>
      <c r="H329" s="390"/>
      <c r="I329" s="390"/>
      <c r="J329" s="390"/>
      <c r="K329" s="390"/>
      <c r="L329" s="390"/>
      <c r="M329" s="160"/>
    </row>
    <row r="330" spans="1:13" s="99" customFormat="1" x14ac:dyDescent="0.25">
      <c r="A330" s="213"/>
      <c r="C330" s="390"/>
      <c r="E330" s="390"/>
      <c r="F330" s="390"/>
      <c r="G330" s="390"/>
      <c r="H330" s="390"/>
      <c r="I330" s="390"/>
      <c r="J330" s="390"/>
      <c r="K330" s="390"/>
      <c r="L330" s="390"/>
      <c r="M330" s="160"/>
    </row>
    <row r="331" spans="1:13" s="99" customFormat="1" x14ac:dyDescent="0.25">
      <c r="A331" s="213"/>
      <c r="C331" s="390"/>
      <c r="E331" s="390"/>
      <c r="F331" s="390"/>
      <c r="G331" s="390"/>
      <c r="H331" s="390"/>
      <c r="I331" s="390"/>
      <c r="J331" s="390"/>
      <c r="K331" s="390"/>
      <c r="L331" s="390"/>
      <c r="M331" s="160"/>
    </row>
    <row r="332" spans="1:13" s="99" customFormat="1" x14ac:dyDescent="0.25">
      <c r="A332" s="213"/>
      <c r="C332" s="390"/>
      <c r="E332" s="390"/>
      <c r="F332" s="390"/>
      <c r="G332" s="390"/>
      <c r="H332" s="390"/>
      <c r="I332" s="390"/>
      <c r="J332" s="390"/>
      <c r="K332" s="390"/>
      <c r="L332" s="390"/>
      <c r="M332" s="160"/>
    </row>
    <row r="333" spans="1:13" s="99" customFormat="1" x14ac:dyDescent="0.25">
      <c r="A333" s="213"/>
      <c r="C333" s="390"/>
      <c r="E333" s="390"/>
      <c r="F333" s="390"/>
      <c r="G333" s="390"/>
      <c r="H333" s="390"/>
      <c r="I333" s="390"/>
      <c r="J333" s="390"/>
      <c r="K333" s="390"/>
      <c r="L333" s="390"/>
      <c r="M333" s="160"/>
    </row>
    <row r="334" spans="1:13" s="99" customFormat="1" x14ac:dyDescent="0.25">
      <c r="A334" s="213"/>
      <c r="C334" s="390"/>
      <c r="E334" s="390"/>
      <c r="F334" s="390"/>
      <c r="G334" s="390"/>
      <c r="H334" s="390"/>
      <c r="I334" s="390"/>
      <c r="J334" s="390"/>
      <c r="K334" s="390"/>
      <c r="L334" s="390"/>
      <c r="M334" s="160"/>
    </row>
    <row r="335" spans="1:13" s="99" customFormat="1" x14ac:dyDescent="0.25">
      <c r="A335" s="213"/>
      <c r="C335" s="390"/>
      <c r="E335" s="390"/>
      <c r="F335" s="390"/>
      <c r="G335" s="390"/>
      <c r="H335" s="390"/>
      <c r="I335" s="390"/>
      <c r="J335" s="390"/>
      <c r="K335" s="390"/>
      <c r="L335" s="390"/>
      <c r="M335" s="160"/>
    </row>
    <row r="336" spans="1:13" s="99" customFormat="1" x14ac:dyDescent="0.25">
      <c r="A336" s="213"/>
      <c r="C336" s="390"/>
      <c r="E336" s="390"/>
      <c r="F336" s="390"/>
      <c r="G336" s="390"/>
      <c r="H336" s="390"/>
      <c r="I336" s="390"/>
      <c r="J336" s="390"/>
      <c r="K336" s="390"/>
      <c r="L336" s="390"/>
      <c r="M336" s="160"/>
    </row>
    <row r="337" spans="1:13" s="99" customFormat="1" x14ac:dyDescent="0.25">
      <c r="A337" s="213"/>
      <c r="C337" s="390"/>
      <c r="E337" s="390"/>
      <c r="F337" s="390"/>
      <c r="G337" s="390"/>
      <c r="H337" s="390"/>
      <c r="I337" s="390"/>
      <c r="J337" s="390"/>
      <c r="K337" s="390"/>
      <c r="L337" s="390"/>
      <c r="M337" s="160"/>
    </row>
    <row r="338" spans="1:13" s="99" customFormat="1" x14ac:dyDescent="0.25">
      <c r="A338" s="213"/>
      <c r="C338" s="390"/>
      <c r="E338" s="390"/>
      <c r="F338" s="390"/>
      <c r="G338" s="390"/>
      <c r="H338" s="390"/>
      <c r="I338" s="390"/>
      <c r="J338" s="390"/>
      <c r="K338" s="390"/>
      <c r="L338" s="390"/>
      <c r="M338" s="160"/>
    </row>
    <row r="339" spans="1:13" s="99" customFormat="1" x14ac:dyDescent="0.25">
      <c r="A339" s="213"/>
      <c r="C339" s="390"/>
      <c r="E339" s="390"/>
      <c r="F339" s="390"/>
      <c r="G339" s="390"/>
      <c r="H339" s="390"/>
      <c r="I339" s="390"/>
      <c r="J339" s="390"/>
      <c r="K339" s="390"/>
      <c r="L339" s="390"/>
      <c r="M339" s="160"/>
    </row>
    <row r="340" spans="1:13" s="99" customFormat="1" x14ac:dyDescent="0.25">
      <c r="A340" s="213"/>
      <c r="C340" s="390"/>
      <c r="E340" s="390"/>
      <c r="F340" s="390"/>
      <c r="G340" s="390"/>
      <c r="H340" s="390"/>
      <c r="I340" s="390"/>
      <c r="J340" s="390"/>
      <c r="K340" s="390"/>
      <c r="L340" s="390"/>
      <c r="M340" s="160"/>
    </row>
    <row r="341" spans="1:13" s="99" customFormat="1" x14ac:dyDescent="0.25">
      <c r="A341" s="213"/>
      <c r="C341" s="390"/>
      <c r="E341" s="390"/>
      <c r="F341" s="390"/>
      <c r="G341" s="390"/>
      <c r="H341" s="390"/>
      <c r="I341" s="390"/>
      <c r="J341" s="390"/>
      <c r="K341" s="390"/>
      <c r="L341" s="390"/>
      <c r="M341" s="160"/>
    </row>
    <row r="342" spans="1:13" s="99" customFormat="1" x14ac:dyDescent="0.25">
      <c r="A342" s="213"/>
      <c r="C342" s="390"/>
      <c r="E342" s="390"/>
      <c r="F342" s="390"/>
      <c r="G342" s="390"/>
      <c r="H342" s="390"/>
      <c r="I342" s="390"/>
      <c r="J342" s="390"/>
      <c r="K342" s="390"/>
      <c r="L342" s="390"/>
      <c r="M342" s="160"/>
    </row>
    <row r="343" spans="1:13" s="99" customFormat="1" x14ac:dyDescent="0.25">
      <c r="A343" s="213"/>
      <c r="C343" s="390"/>
      <c r="E343" s="390"/>
      <c r="F343" s="390"/>
      <c r="G343" s="390"/>
      <c r="H343" s="390"/>
      <c r="I343" s="390"/>
      <c r="J343" s="390"/>
      <c r="K343" s="390"/>
      <c r="L343" s="390"/>
      <c r="M343" s="160"/>
    </row>
    <row r="344" spans="1:13" s="99" customFormat="1" x14ac:dyDescent="0.25">
      <c r="A344" s="213"/>
      <c r="C344" s="390"/>
      <c r="E344" s="390"/>
      <c r="F344" s="390"/>
      <c r="G344" s="390"/>
      <c r="H344" s="390"/>
      <c r="I344" s="390"/>
      <c r="J344" s="390"/>
      <c r="K344" s="390"/>
      <c r="L344" s="390"/>
      <c r="M344" s="160"/>
    </row>
    <row r="345" spans="1:13" s="99" customFormat="1" x14ac:dyDescent="0.25">
      <c r="A345" s="213"/>
      <c r="C345" s="390"/>
      <c r="E345" s="390"/>
      <c r="F345" s="390"/>
      <c r="G345" s="390"/>
      <c r="H345" s="390"/>
      <c r="I345" s="390"/>
      <c r="J345" s="390"/>
      <c r="K345" s="390"/>
      <c r="L345" s="390"/>
      <c r="M345" s="160"/>
    </row>
    <row r="346" spans="1:13" s="99" customFormat="1" x14ac:dyDescent="0.25">
      <c r="A346" s="213"/>
      <c r="C346" s="390"/>
      <c r="E346" s="390"/>
      <c r="F346" s="390"/>
      <c r="G346" s="390"/>
      <c r="H346" s="390"/>
      <c r="I346" s="390"/>
      <c r="J346" s="390"/>
      <c r="K346" s="390"/>
      <c r="L346" s="390"/>
      <c r="M346" s="160"/>
    </row>
    <row r="347" spans="1:13" s="99" customFormat="1" x14ac:dyDescent="0.25">
      <c r="A347" s="213"/>
      <c r="C347" s="390"/>
      <c r="E347" s="390"/>
      <c r="F347" s="390"/>
      <c r="G347" s="390"/>
      <c r="H347" s="390"/>
      <c r="I347" s="390"/>
      <c r="J347" s="390"/>
      <c r="K347" s="390"/>
      <c r="L347" s="390"/>
      <c r="M347" s="160"/>
    </row>
    <row r="348" spans="1:13" s="99" customFormat="1" x14ac:dyDescent="0.25">
      <c r="A348" s="213"/>
      <c r="C348" s="390"/>
      <c r="E348" s="390"/>
      <c r="F348" s="390"/>
      <c r="G348" s="390"/>
      <c r="H348" s="390"/>
      <c r="I348" s="390"/>
      <c r="J348" s="390"/>
      <c r="K348" s="390"/>
      <c r="L348" s="390"/>
      <c r="M348" s="160"/>
    </row>
    <row r="349" spans="1:13" s="99" customFormat="1" x14ac:dyDescent="0.25">
      <c r="A349" s="213"/>
      <c r="C349" s="390"/>
      <c r="E349" s="390"/>
      <c r="F349" s="390"/>
      <c r="G349" s="390"/>
      <c r="H349" s="390"/>
      <c r="I349" s="390"/>
      <c r="J349" s="390"/>
      <c r="K349" s="390"/>
      <c r="L349" s="390"/>
      <c r="M349" s="160"/>
    </row>
    <row r="350" spans="1:13" s="99" customFormat="1" x14ac:dyDescent="0.25">
      <c r="A350" s="213"/>
      <c r="C350" s="390"/>
      <c r="E350" s="390"/>
      <c r="F350" s="390"/>
      <c r="G350" s="390"/>
      <c r="H350" s="390"/>
      <c r="I350" s="390"/>
      <c r="J350" s="390"/>
      <c r="K350" s="390"/>
      <c r="L350" s="390"/>
      <c r="M350" s="160"/>
    </row>
    <row r="351" spans="1:13" s="99" customFormat="1" x14ac:dyDescent="0.25">
      <c r="A351" s="213"/>
      <c r="C351" s="390"/>
      <c r="E351" s="390"/>
      <c r="F351" s="390"/>
      <c r="G351" s="390"/>
      <c r="H351" s="390"/>
      <c r="I351" s="390"/>
      <c r="J351" s="390"/>
      <c r="K351" s="390"/>
      <c r="L351" s="390"/>
      <c r="M351" s="160"/>
    </row>
    <row r="352" spans="1:13" s="99" customFormat="1" x14ac:dyDescent="0.25">
      <c r="A352" s="213"/>
      <c r="C352" s="390"/>
      <c r="E352" s="390"/>
      <c r="F352" s="390"/>
      <c r="G352" s="390"/>
      <c r="H352" s="390"/>
      <c r="I352" s="390"/>
      <c r="J352" s="390"/>
      <c r="K352" s="390"/>
      <c r="L352" s="390"/>
      <c r="M352" s="160"/>
    </row>
    <row r="353" spans="1:13" s="99" customFormat="1" x14ac:dyDescent="0.25">
      <c r="A353" s="213"/>
      <c r="C353" s="390"/>
      <c r="E353" s="390"/>
      <c r="F353" s="390"/>
      <c r="G353" s="390"/>
      <c r="H353" s="390"/>
      <c r="I353" s="390"/>
      <c r="J353" s="390"/>
      <c r="K353" s="390"/>
      <c r="L353" s="390"/>
      <c r="M353" s="160"/>
    </row>
    <row r="354" spans="1:13" s="99" customFormat="1" x14ac:dyDescent="0.25">
      <c r="A354" s="213"/>
      <c r="C354" s="390"/>
      <c r="E354" s="390"/>
      <c r="F354" s="390"/>
      <c r="G354" s="390"/>
      <c r="H354" s="390"/>
      <c r="I354" s="390"/>
      <c r="J354" s="390"/>
      <c r="K354" s="390"/>
      <c r="L354" s="390"/>
      <c r="M354" s="160"/>
    </row>
    <row r="355" spans="1:13" s="99" customFormat="1" x14ac:dyDescent="0.25">
      <c r="A355" s="213"/>
      <c r="C355" s="390"/>
      <c r="E355" s="390"/>
      <c r="F355" s="390"/>
      <c r="G355" s="390"/>
      <c r="H355" s="390"/>
      <c r="I355" s="390"/>
      <c r="J355" s="390"/>
      <c r="K355" s="390"/>
      <c r="L355" s="390"/>
      <c r="M355" s="160"/>
    </row>
    <row r="356" spans="1:13" s="99" customFormat="1" x14ac:dyDescent="0.25">
      <c r="A356" s="213"/>
      <c r="C356" s="390"/>
      <c r="E356" s="390"/>
      <c r="F356" s="390"/>
      <c r="G356" s="390"/>
      <c r="H356" s="390"/>
      <c r="I356" s="390"/>
      <c r="J356" s="390"/>
      <c r="K356" s="390"/>
      <c r="L356" s="390"/>
      <c r="M356" s="160"/>
    </row>
    <row r="357" spans="1:13" s="99" customFormat="1" x14ac:dyDescent="0.25">
      <c r="A357" s="213"/>
      <c r="C357" s="390"/>
      <c r="E357" s="390"/>
      <c r="F357" s="390"/>
      <c r="G357" s="390"/>
      <c r="H357" s="390"/>
      <c r="I357" s="390"/>
      <c r="J357" s="390"/>
      <c r="K357" s="390"/>
      <c r="L357" s="390"/>
      <c r="M357" s="160"/>
    </row>
    <row r="358" spans="1:13" s="99" customFormat="1" x14ac:dyDescent="0.25">
      <c r="A358" s="213"/>
      <c r="C358" s="390"/>
      <c r="E358" s="390"/>
      <c r="F358" s="390"/>
      <c r="G358" s="390"/>
      <c r="H358" s="390"/>
      <c r="I358" s="390"/>
      <c r="J358" s="390"/>
      <c r="K358" s="390"/>
      <c r="L358" s="390"/>
      <c r="M358" s="160"/>
    </row>
    <row r="359" spans="1:13" s="99" customFormat="1" x14ac:dyDescent="0.25">
      <c r="A359" s="213"/>
      <c r="C359" s="390"/>
      <c r="E359" s="390"/>
      <c r="F359" s="390"/>
      <c r="G359" s="390"/>
      <c r="H359" s="390"/>
      <c r="I359" s="390"/>
      <c r="J359" s="390"/>
      <c r="K359" s="390"/>
      <c r="L359" s="390"/>
      <c r="M359" s="160"/>
    </row>
    <row r="360" spans="1:13" s="99" customFormat="1" x14ac:dyDescent="0.25">
      <c r="A360" s="213"/>
      <c r="C360" s="390"/>
      <c r="E360" s="390"/>
      <c r="F360" s="390"/>
      <c r="G360" s="390"/>
      <c r="H360" s="390"/>
      <c r="I360" s="390"/>
      <c r="J360" s="390"/>
      <c r="K360" s="390"/>
      <c r="L360" s="390"/>
      <c r="M360" s="160"/>
    </row>
    <row r="361" spans="1:13" s="99" customFormat="1" x14ac:dyDescent="0.25">
      <c r="A361" s="213"/>
      <c r="C361" s="390"/>
      <c r="E361" s="390"/>
      <c r="F361" s="390"/>
      <c r="G361" s="390"/>
      <c r="H361" s="390"/>
      <c r="I361" s="390"/>
      <c r="J361" s="390"/>
      <c r="K361" s="390"/>
      <c r="L361" s="390"/>
      <c r="M361" s="160"/>
    </row>
    <row r="362" spans="1:13" s="99" customFormat="1" x14ac:dyDescent="0.25">
      <c r="A362" s="213"/>
      <c r="C362" s="390"/>
      <c r="E362" s="390"/>
      <c r="F362" s="390"/>
      <c r="G362" s="390"/>
      <c r="H362" s="390"/>
      <c r="I362" s="390"/>
      <c r="J362" s="390"/>
      <c r="K362" s="390"/>
      <c r="L362" s="390"/>
      <c r="M362" s="160"/>
    </row>
    <row r="363" spans="1:13" s="99" customFormat="1" x14ac:dyDescent="0.25">
      <c r="A363" s="213"/>
      <c r="C363" s="390"/>
      <c r="E363" s="390"/>
      <c r="F363" s="390"/>
      <c r="G363" s="390"/>
      <c r="H363" s="390"/>
      <c r="I363" s="390"/>
      <c r="J363" s="390"/>
      <c r="K363" s="390"/>
      <c r="L363" s="390"/>
      <c r="M363" s="160"/>
    </row>
    <row r="364" spans="1:13" s="99" customFormat="1" x14ac:dyDescent="0.25">
      <c r="A364" s="213"/>
      <c r="C364" s="390"/>
      <c r="E364" s="390"/>
      <c r="F364" s="390"/>
      <c r="G364" s="390"/>
      <c r="H364" s="390"/>
      <c r="I364" s="390"/>
      <c r="J364" s="390"/>
      <c r="K364" s="390"/>
      <c r="L364" s="390"/>
      <c r="M364" s="160"/>
    </row>
    <row r="365" spans="1:13" s="99" customFormat="1" x14ac:dyDescent="0.25">
      <c r="A365" s="213"/>
      <c r="C365" s="390"/>
      <c r="E365" s="390"/>
      <c r="F365" s="390"/>
      <c r="G365" s="390"/>
      <c r="H365" s="390"/>
      <c r="I365" s="390"/>
      <c r="J365" s="390"/>
      <c r="K365" s="390"/>
      <c r="L365" s="390"/>
      <c r="M365" s="160"/>
    </row>
    <row r="366" spans="1:13" s="99" customFormat="1" x14ac:dyDescent="0.25">
      <c r="A366" s="213"/>
      <c r="C366" s="390"/>
      <c r="E366" s="390"/>
      <c r="F366" s="390"/>
      <c r="G366" s="390"/>
      <c r="H366" s="390"/>
      <c r="I366" s="390"/>
      <c r="J366" s="390"/>
      <c r="K366" s="390"/>
      <c r="L366" s="390"/>
      <c r="M366" s="160"/>
    </row>
    <row r="367" spans="1:13" s="99" customFormat="1" x14ac:dyDescent="0.25">
      <c r="A367" s="213"/>
      <c r="C367" s="390"/>
      <c r="E367" s="390"/>
      <c r="F367" s="390"/>
      <c r="G367" s="390"/>
      <c r="H367" s="390"/>
      <c r="I367" s="390"/>
      <c r="J367" s="390"/>
      <c r="K367" s="390"/>
      <c r="L367" s="390"/>
      <c r="M367" s="160"/>
    </row>
    <row r="368" spans="1:13" s="99" customFormat="1" x14ac:dyDescent="0.25">
      <c r="A368" s="213"/>
      <c r="C368" s="390"/>
      <c r="E368" s="390"/>
      <c r="F368" s="390"/>
      <c r="G368" s="390"/>
      <c r="H368" s="390"/>
      <c r="I368" s="390"/>
      <c r="J368" s="390"/>
      <c r="K368" s="390"/>
      <c r="L368" s="390"/>
      <c r="M368" s="160"/>
    </row>
    <row r="369" spans="1:13" s="99" customFormat="1" x14ac:dyDescent="0.25">
      <c r="A369" s="213"/>
      <c r="C369" s="390"/>
      <c r="E369" s="390"/>
      <c r="F369" s="390"/>
      <c r="G369" s="390"/>
      <c r="H369" s="390"/>
      <c r="I369" s="390"/>
      <c r="J369" s="390"/>
      <c r="K369" s="390"/>
      <c r="L369" s="390"/>
      <c r="M369" s="160"/>
    </row>
    <row r="370" spans="1:13" s="99" customFormat="1" x14ac:dyDescent="0.25">
      <c r="A370" s="213"/>
      <c r="C370" s="390"/>
      <c r="E370" s="390"/>
      <c r="F370" s="390"/>
      <c r="G370" s="390"/>
      <c r="H370" s="390"/>
      <c r="I370" s="390"/>
      <c r="J370" s="390"/>
      <c r="K370" s="390"/>
      <c r="L370" s="390"/>
      <c r="M370" s="160"/>
    </row>
    <row r="371" spans="1:13" s="99" customFormat="1" x14ac:dyDescent="0.25">
      <c r="A371" s="213"/>
      <c r="C371" s="390"/>
      <c r="E371" s="390"/>
      <c r="F371" s="390"/>
      <c r="G371" s="390"/>
      <c r="H371" s="390"/>
      <c r="I371" s="390"/>
      <c r="J371" s="390"/>
      <c r="K371" s="390"/>
      <c r="L371" s="390"/>
      <c r="M371" s="160"/>
    </row>
    <row r="372" spans="1:13" s="99" customFormat="1" x14ac:dyDescent="0.25">
      <c r="A372" s="213"/>
      <c r="C372" s="390"/>
      <c r="E372" s="390"/>
      <c r="F372" s="390"/>
      <c r="G372" s="390"/>
      <c r="H372" s="390"/>
      <c r="I372" s="390"/>
      <c r="J372" s="390"/>
      <c r="K372" s="390"/>
      <c r="L372" s="390"/>
      <c r="M372" s="160"/>
    </row>
    <row r="373" spans="1:13" s="99" customFormat="1" x14ac:dyDescent="0.25">
      <c r="A373" s="213"/>
      <c r="C373" s="390"/>
      <c r="E373" s="390"/>
      <c r="F373" s="390"/>
      <c r="G373" s="390"/>
      <c r="H373" s="390"/>
      <c r="I373" s="390"/>
      <c r="J373" s="390"/>
      <c r="K373" s="390"/>
      <c r="L373" s="390"/>
      <c r="M373" s="160"/>
    </row>
    <row r="374" spans="1:13" s="99" customFormat="1" x14ac:dyDescent="0.25">
      <c r="A374" s="213"/>
      <c r="C374" s="390"/>
      <c r="E374" s="390"/>
      <c r="F374" s="390"/>
      <c r="G374" s="390"/>
      <c r="H374" s="390"/>
      <c r="I374" s="390"/>
      <c r="J374" s="390"/>
      <c r="K374" s="390"/>
      <c r="L374" s="390"/>
      <c r="M374" s="160"/>
    </row>
    <row r="375" spans="1:13" s="99" customFormat="1" x14ac:dyDescent="0.25">
      <c r="A375" s="213"/>
      <c r="C375" s="390"/>
      <c r="E375" s="390"/>
      <c r="F375" s="390"/>
      <c r="G375" s="390"/>
      <c r="H375" s="390"/>
      <c r="I375" s="390"/>
      <c r="J375" s="390"/>
      <c r="K375" s="390"/>
      <c r="L375" s="390"/>
      <c r="M375" s="160"/>
    </row>
    <row r="376" spans="1:13" s="99" customFormat="1" x14ac:dyDescent="0.25">
      <c r="A376" s="213"/>
      <c r="C376" s="390"/>
      <c r="E376" s="390"/>
      <c r="F376" s="390"/>
      <c r="G376" s="390"/>
      <c r="H376" s="390"/>
      <c r="I376" s="390"/>
      <c r="J376" s="390"/>
      <c r="K376" s="390"/>
      <c r="L376" s="390"/>
      <c r="M376" s="160"/>
    </row>
    <row r="377" spans="1:13" s="99" customFormat="1" x14ac:dyDescent="0.25">
      <c r="A377" s="213"/>
      <c r="C377" s="390"/>
      <c r="E377" s="390"/>
      <c r="F377" s="390"/>
      <c r="G377" s="390"/>
      <c r="H377" s="390"/>
      <c r="I377" s="390"/>
      <c r="J377" s="390"/>
      <c r="K377" s="390"/>
      <c r="L377" s="390"/>
      <c r="M377" s="160"/>
    </row>
    <row r="378" spans="1:13" s="99" customFormat="1" x14ac:dyDescent="0.25">
      <c r="A378" s="213"/>
      <c r="C378" s="390"/>
      <c r="E378" s="390"/>
      <c r="F378" s="390"/>
      <c r="G378" s="390"/>
      <c r="H378" s="390"/>
      <c r="I378" s="390"/>
      <c r="J378" s="390"/>
      <c r="K378" s="390"/>
      <c r="L378" s="390"/>
      <c r="M378" s="160"/>
    </row>
    <row r="379" spans="1:13" s="99" customFormat="1" x14ac:dyDescent="0.25">
      <c r="A379" s="213"/>
      <c r="C379" s="390"/>
      <c r="E379" s="390"/>
      <c r="F379" s="390"/>
      <c r="G379" s="390"/>
      <c r="H379" s="390"/>
      <c r="I379" s="390"/>
      <c r="J379" s="390"/>
      <c r="K379" s="390"/>
      <c r="L379" s="390"/>
      <c r="M379" s="160"/>
    </row>
    <row r="380" spans="1:13" s="99" customFormat="1" x14ac:dyDescent="0.25">
      <c r="A380" s="213"/>
      <c r="C380" s="390"/>
      <c r="E380" s="390"/>
      <c r="F380" s="390"/>
      <c r="G380" s="390"/>
      <c r="H380" s="390"/>
      <c r="I380" s="390"/>
      <c r="J380" s="390"/>
      <c r="K380" s="390"/>
      <c r="L380" s="390"/>
      <c r="M380" s="160"/>
    </row>
    <row r="381" spans="1:13" s="99" customFormat="1" x14ac:dyDescent="0.25">
      <c r="A381" s="213"/>
      <c r="C381" s="390"/>
      <c r="E381" s="390"/>
      <c r="F381" s="390"/>
      <c r="G381" s="390"/>
      <c r="H381" s="390"/>
      <c r="I381" s="390"/>
      <c r="J381" s="390"/>
      <c r="K381" s="390"/>
      <c r="L381" s="390"/>
      <c r="M381" s="160"/>
    </row>
    <row r="382" spans="1:13" s="99" customFormat="1" x14ac:dyDescent="0.25">
      <c r="A382" s="213"/>
      <c r="C382" s="390"/>
      <c r="E382" s="390"/>
      <c r="F382" s="390"/>
      <c r="G382" s="390"/>
      <c r="H382" s="390"/>
      <c r="I382" s="390"/>
      <c r="J382" s="390"/>
      <c r="K382" s="390"/>
      <c r="L382" s="390"/>
      <c r="M382" s="160"/>
    </row>
    <row r="383" spans="1:13" s="99" customFormat="1" x14ac:dyDescent="0.25">
      <c r="A383" s="213"/>
      <c r="C383" s="390"/>
      <c r="E383" s="390"/>
      <c r="F383" s="390"/>
      <c r="G383" s="390"/>
      <c r="H383" s="390"/>
      <c r="I383" s="390"/>
      <c r="J383" s="390"/>
      <c r="K383" s="390"/>
      <c r="L383" s="390"/>
      <c r="M383" s="160"/>
    </row>
    <row r="384" spans="1:13" s="99" customFormat="1" x14ac:dyDescent="0.25">
      <c r="A384" s="213"/>
      <c r="C384" s="390"/>
      <c r="E384" s="390"/>
      <c r="F384" s="390"/>
      <c r="G384" s="390"/>
      <c r="H384" s="390"/>
      <c r="I384" s="390"/>
      <c r="J384" s="390"/>
      <c r="K384" s="390"/>
      <c r="L384" s="390"/>
      <c r="M384" s="160"/>
    </row>
    <row r="385" spans="1:13" s="99" customFormat="1" x14ac:dyDescent="0.25">
      <c r="A385" s="213"/>
      <c r="C385" s="390"/>
      <c r="E385" s="390"/>
      <c r="F385" s="390"/>
      <c r="G385" s="390"/>
      <c r="H385" s="390"/>
      <c r="I385" s="390"/>
      <c r="J385" s="390"/>
      <c r="K385" s="390"/>
      <c r="L385" s="390"/>
      <c r="M385" s="160"/>
    </row>
    <row r="386" spans="1:13" s="99" customFormat="1" x14ac:dyDescent="0.25">
      <c r="A386" s="213"/>
      <c r="C386" s="390"/>
      <c r="E386" s="390"/>
      <c r="F386" s="390"/>
      <c r="G386" s="390"/>
      <c r="H386" s="390"/>
      <c r="I386" s="390"/>
      <c r="J386" s="390"/>
      <c r="K386" s="390"/>
      <c r="L386" s="390"/>
      <c r="M386" s="160"/>
    </row>
    <row r="387" spans="1:13" s="99" customFormat="1" x14ac:dyDescent="0.25">
      <c r="A387" s="213"/>
      <c r="C387" s="390"/>
      <c r="E387" s="390"/>
      <c r="F387" s="390"/>
      <c r="G387" s="390"/>
      <c r="H387" s="390"/>
      <c r="I387" s="390"/>
      <c r="J387" s="390"/>
      <c r="K387" s="390"/>
      <c r="L387" s="390"/>
      <c r="M387" s="160"/>
    </row>
    <row r="388" spans="1:13" s="99" customFormat="1" x14ac:dyDescent="0.25">
      <c r="A388" s="213"/>
      <c r="C388" s="390"/>
      <c r="E388" s="390"/>
      <c r="F388" s="390"/>
      <c r="G388" s="390"/>
      <c r="H388" s="390"/>
      <c r="I388" s="390"/>
      <c r="J388" s="390"/>
      <c r="K388" s="390"/>
      <c r="L388" s="390"/>
      <c r="M388" s="160"/>
    </row>
    <row r="389" spans="1:13" s="99" customFormat="1" x14ac:dyDescent="0.25">
      <c r="A389" s="213"/>
      <c r="C389" s="390"/>
      <c r="E389" s="390"/>
      <c r="F389" s="390"/>
      <c r="G389" s="390"/>
      <c r="H389" s="390"/>
      <c r="I389" s="390"/>
      <c r="J389" s="390"/>
      <c r="K389" s="390"/>
      <c r="L389" s="390"/>
      <c r="M389" s="160"/>
    </row>
    <row r="390" spans="1:13" s="99" customFormat="1" x14ac:dyDescent="0.25">
      <c r="A390" s="213"/>
      <c r="C390" s="390"/>
      <c r="E390" s="390"/>
      <c r="F390" s="390"/>
      <c r="G390" s="390"/>
      <c r="H390" s="390"/>
      <c r="I390" s="390"/>
      <c r="J390" s="390"/>
      <c r="K390" s="390"/>
      <c r="L390" s="390"/>
      <c r="M390" s="160"/>
    </row>
    <row r="391" spans="1:13" s="99" customFormat="1" x14ac:dyDescent="0.25">
      <c r="A391" s="213"/>
      <c r="C391" s="390"/>
      <c r="E391" s="390"/>
      <c r="F391" s="390"/>
      <c r="G391" s="390"/>
      <c r="H391" s="390"/>
      <c r="I391" s="390"/>
      <c r="J391" s="390"/>
      <c r="K391" s="390"/>
      <c r="L391" s="390"/>
      <c r="M391" s="160"/>
    </row>
    <row r="392" spans="1:13" s="99" customFormat="1" x14ac:dyDescent="0.25">
      <c r="A392" s="213"/>
      <c r="C392" s="390"/>
      <c r="E392" s="390"/>
      <c r="F392" s="390"/>
      <c r="G392" s="390"/>
      <c r="H392" s="390"/>
      <c r="I392" s="390"/>
      <c r="J392" s="390"/>
      <c r="K392" s="390"/>
      <c r="L392" s="390"/>
      <c r="M392" s="160"/>
    </row>
    <row r="393" spans="1:13" s="99" customFormat="1" x14ac:dyDescent="0.25">
      <c r="A393" s="213"/>
      <c r="C393" s="390"/>
      <c r="E393" s="390"/>
      <c r="F393" s="390"/>
      <c r="G393" s="390"/>
      <c r="H393" s="390"/>
      <c r="I393" s="390"/>
      <c r="J393" s="390"/>
      <c r="K393" s="390"/>
      <c r="L393" s="390"/>
      <c r="M393" s="160"/>
    </row>
    <row r="394" spans="1:13" s="99" customFormat="1" x14ac:dyDescent="0.25">
      <c r="A394" s="213"/>
      <c r="C394" s="390"/>
      <c r="E394" s="390"/>
      <c r="F394" s="390"/>
      <c r="G394" s="390"/>
      <c r="H394" s="390"/>
      <c r="I394" s="390"/>
      <c r="J394" s="390"/>
      <c r="K394" s="390"/>
      <c r="L394" s="390"/>
      <c r="M394" s="160"/>
    </row>
    <row r="395" spans="1:13" s="99" customFormat="1" x14ac:dyDescent="0.25">
      <c r="A395" s="213"/>
      <c r="C395" s="390"/>
      <c r="E395" s="390"/>
      <c r="F395" s="390"/>
      <c r="G395" s="390"/>
      <c r="H395" s="390"/>
      <c r="I395" s="390"/>
      <c r="J395" s="390"/>
      <c r="K395" s="390"/>
      <c r="L395" s="390"/>
      <c r="M395" s="160"/>
    </row>
    <row r="396" spans="1:13" s="99" customFormat="1" x14ac:dyDescent="0.25">
      <c r="A396" s="213"/>
      <c r="C396" s="390"/>
      <c r="E396" s="390"/>
      <c r="F396" s="390"/>
      <c r="G396" s="390"/>
      <c r="H396" s="390"/>
      <c r="I396" s="390"/>
      <c r="J396" s="390"/>
      <c r="K396" s="390"/>
      <c r="L396" s="390"/>
      <c r="M396" s="160"/>
    </row>
    <row r="397" spans="1:13" s="99" customFormat="1" x14ac:dyDescent="0.25">
      <c r="A397" s="213"/>
      <c r="C397" s="390"/>
      <c r="E397" s="390"/>
      <c r="F397" s="390"/>
      <c r="G397" s="390"/>
      <c r="H397" s="390"/>
      <c r="I397" s="390"/>
      <c r="J397" s="390"/>
      <c r="K397" s="390"/>
      <c r="L397" s="390"/>
      <c r="M397" s="160"/>
    </row>
    <row r="398" spans="1:13" s="99" customFormat="1" x14ac:dyDescent="0.25">
      <c r="A398" s="213"/>
      <c r="C398" s="390"/>
      <c r="E398" s="390"/>
      <c r="F398" s="390"/>
      <c r="G398" s="390"/>
      <c r="H398" s="390"/>
      <c r="I398" s="390"/>
      <c r="J398" s="390"/>
      <c r="K398" s="390"/>
      <c r="L398" s="390"/>
      <c r="M398" s="160"/>
    </row>
    <row r="399" spans="1:13" s="99" customFormat="1" x14ac:dyDescent="0.25">
      <c r="A399" s="213"/>
      <c r="C399" s="390"/>
      <c r="E399" s="390"/>
      <c r="F399" s="390"/>
      <c r="G399" s="390"/>
      <c r="H399" s="390"/>
      <c r="I399" s="390"/>
      <c r="J399" s="390"/>
      <c r="K399" s="390"/>
      <c r="L399" s="390"/>
      <c r="M399" s="160"/>
    </row>
    <row r="400" spans="1:13" s="99" customFormat="1" x14ac:dyDescent="0.25">
      <c r="A400" s="213"/>
      <c r="C400" s="390"/>
      <c r="E400" s="390"/>
      <c r="F400" s="390"/>
      <c r="G400" s="390"/>
      <c r="H400" s="390"/>
      <c r="I400" s="390"/>
      <c r="J400" s="390"/>
      <c r="K400" s="390"/>
      <c r="L400" s="390"/>
      <c r="M400" s="160"/>
    </row>
    <row r="401" spans="1:13" s="99" customFormat="1" x14ac:dyDescent="0.25">
      <c r="A401" s="213"/>
      <c r="C401" s="390"/>
      <c r="E401" s="390"/>
      <c r="F401" s="390"/>
      <c r="G401" s="390"/>
      <c r="H401" s="390"/>
      <c r="I401" s="390"/>
      <c r="J401" s="390"/>
      <c r="K401" s="390"/>
      <c r="L401" s="390"/>
      <c r="M401" s="160"/>
    </row>
    <row r="402" spans="1:13" s="99" customFormat="1" x14ac:dyDescent="0.25">
      <c r="A402" s="213"/>
      <c r="C402" s="390"/>
      <c r="E402" s="390"/>
      <c r="F402" s="390"/>
      <c r="G402" s="390"/>
      <c r="H402" s="390"/>
      <c r="I402" s="390"/>
      <c r="J402" s="390"/>
      <c r="K402" s="390"/>
      <c r="L402" s="390"/>
      <c r="M402" s="160"/>
    </row>
    <row r="403" spans="1:13" s="99" customFormat="1" x14ac:dyDescent="0.25">
      <c r="A403" s="213"/>
      <c r="C403" s="390"/>
      <c r="E403" s="390"/>
      <c r="F403" s="390"/>
      <c r="G403" s="390"/>
      <c r="H403" s="390"/>
      <c r="I403" s="390"/>
      <c r="J403" s="390"/>
      <c r="K403" s="390"/>
      <c r="L403" s="390"/>
      <c r="M403" s="160"/>
    </row>
    <row r="404" spans="1:13" s="99" customFormat="1" x14ac:dyDescent="0.25">
      <c r="A404" s="213"/>
      <c r="C404" s="390"/>
      <c r="E404" s="390"/>
      <c r="F404" s="390"/>
      <c r="G404" s="390"/>
      <c r="H404" s="390"/>
      <c r="I404" s="390"/>
      <c r="J404" s="390"/>
      <c r="K404" s="390"/>
      <c r="L404" s="390"/>
      <c r="M404" s="160"/>
    </row>
    <row r="405" spans="1:13" s="99" customFormat="1" x14ac:dyDescent="0.25">
      <c r="A405" s="213"/>
      <c r="C405" s="390"/>
      <c r="E405" s="390"/>
      <c r="F405" s="390"/>
      <c r="G405" s="390"/>
      <c r="H405" s="390"/>
      <c r="I405" s="390"/>
      <c r="J405" s="390"/>
      <c r="K405" s="390"/>
      <c r="L405" s="390"/>
      <c r="M405" s="160"/>
    </row>
    <row r="406" spans="1:13" s="99" customFormat="1" x14ac:dyDescent="0.25">
      <c r="A406" s="213"/>
      <c r="C406" s="390"/>
      <c r="E406" s="390"/>
      <c r="F406" s="390"/>
      <c r="G406" s="390"/>
      <c r="H406" s="390"/>
      <c r="I406" s="390"/>
      <c r="J406" s="390"/>
      <c r="K406" s="390"/>
      <c r="L406" s="390"/>
      <c r="M406" s="160"/>
    </row>
    <row r="407" spans="1:13" s="99" customFormat="1" x14ac:dyDescent="0.25">
      <c r="A407" s="213"/>
      <c r="C407" s="390"/>
      <c r="E407" s="390"/>
      <c r="F407" s="390"/>
      <c r="G407" s="390"/>
      <c r="H407" s="390"/>
      <c r="I407" s="390"/>
      <c r="J407" s="390"/>
      <c r="K407" s="390"/>
      <c r="L407" s="390"/>
      <c r="M407" s="160"/>
    </row>
    <row r="408" spans="1:13" s="99" customFormat="1" x14ac:dyDescent="0.25">
      <c r="A408" s="213"/>
      <c r="C408" s="390"/>
      <c r="E408" s="390"/>
      <c r="F408" s="390"/>
      <c r="G408" s="390"/>
      <c r="H408" s="390"/>
      <c r="I408" s="390"/>
      <c r="J408" s="390"/>
      <c r="K408" s="390"/>
      <c r="L408" s="390"/>
      <c r="M408" s="160"/>
    </row>
    <row r="409" spans="1:13" s="99" customFormat="1" x14ac:dyDescent="0.25">
      <c r="A409" s="213"/>
      <c r="C409" s="390"/>
      <c r="E409" s="390"/>
      <c r="F409" s="390"/>
      <c r="G409" s="390"/>
      <c r="H409" s="390"/>
      <c r="I409" s="390"/>
      <c r="J409" s="390"/>
      <c r="K409" s="390"/>
      <c r="L409" s="390"/>
      <c r="M409" s="160"/>
    </row>
    <row r="410" spans="1:13" s="99" customFormat="1" x14ac:dyDescent="0.25">
      <c r="A410" s="213"/>
      <c r="C410" s="390"/>
      <c r="E410" s="390"/>
      <c r="F410" s="390"/>
      <c r="G410" s="390"/>
      <c r="H410" s="390"/>
      <c r="I410" s="390"/>
      <c r="J410" s="390"/>
      <c r="K410" s="390"/>
      <c r="L410" s="390"/>
      <c r="M410" s="160"/>
    </row>
    <row r="411" spans="1:13" s="99" customFormat="1" x14ac:dyDescent="0.25">
      <c r="A411" s="213"/>
      <c r="C411" s="390"/>
      <c r="E411" s="390"/>
      <c r="F411" s="390"/>
      <c r="G411" s="390"/>
      <c r="H411" s="390"/>
      <c r="I411" s="390"/>
      <c r="J411" s="390"/>
      <c r="K411" s="390"/>
      <c r="L411" s="390"/>
      <c r="M411" s="160"/>
    </row>
    <row r="412" spans="1:13" s="99" customFormat="1" x14ac:dyDescent="0.25">
      <c r="A412" s="213"/>
      <c r="C412" s="390"/>
      <c r="E412" s="390"/>
      <c r="F412" s="390"/>
      <c r="G412" s="390"/>
      <c r="H412" s="390"/>
      <c r="I412" s="390"/>
      <c r="J412" s="390"/>
      <c r="K412" s="390"/>
      <c r="L412" s="390"/>
      <c r="M412" s="160"/>
    </row>
    <row r="413" spans="1:13" s="99" customFormat="1" x14ac:dyDescent="0.25">
      <c r="A413" s="213"/>
      <c r="C413" s="390"/>
      <c r="E413" s="390"/>
      <c r="F413" s="390"/>
      <c r="G413" s="390"/>
      <c r="H413" s="390"/>
      <c r="I413" s="390"/>
      <c r="J413" s="390"/>
      <c r="K413" s="390"/>
      <c r="L413" s="390"/>
      <c r="M413" s="160"/>
    </row>
    <row r="414" spans="1:13" s="99" customFormat="1" x14ac:dyDescent="0.25">
      <c r="A414" s="213"/>
      <c r="C414" s="390"/>
      <c r="E414" s="390"/>
      <c r="F414" s="390"/>
      <c r="G414" s="390"/>
      <c r="H414" s="390"/>
      <c r="I414" s="390"/>
      <c r="J414" s="390"/>
      <c r="K414" s="390"/>
      <c r="L414" s="390"/>
      <c r="M414" s="160"/>
    </row>
    <row r="415" spans="1:13" s="99" customFormat="1" x14ac:dyDescent="0.25">
      <c r="A415" s="213"/>
      <c r="C415" s="390"/>
      <c r="E415" s="390"/>
      <c r="F415" s="390"/>
      <c r="G415" s="390"/>
      <c r="H415" s="390"/>
      <c r="I415" s="390"/>
      <c r="J415" s="390"/>
      <c r="K415" s="390"/>
      <c r="L415" s="390"/>
      <c r="M415" s="160"/>
    </row>
    <row r="416" spans="1:13" s="99" customFormat="1" x14ac:dyDescent="0.25">
      <c r="A416" s="213"/>
      <c r="C416" s="390"/>
      <c r="E416" s="390"/>
      <c r="F416" s="390"/>
      <c r="G416" s="390"/>
      <c r="H416" s="390"/>
      <c r="I416" s="390"/>
      <c r="J416" s="390"/>
      <c r="K416" s="390"/>
      <c r="L416" s="390"/>
      <c r="M416" s="160"/>
    </row>
    <row r="417" spans="1:13" s="99" customFormat="1" x14ac:dyDescent="0.25">
      <c r="A417" s="213"/>
      <c r="C417" s="390"/>
      <c r="E417" s="390"/>
      <c r="F417" s="390"/>
      <c r="G417" s="390"/>
      <c r="H417" s="390"/>
      <c r="I417" s="390"/>
      <c r="J417" s="390"/>
      <c r="K417" s="390"/>
      <c r="L417" s="390"/>
      <c r="M417" s="160"/>
    </row>
    <row r="418" spans="1:13" s="99" customFormat="1" x14ac:dyDescent="0.25">
      <c r="A418" s="213"/>
      <c r="C418" s="390"/>
      <c r="E418" s="390"/>
      <c r="F418" s="390"/>
      <c r="G418" s="390"/>
      <c r="H418" s="390"/>
      <c r="I418" s="390"/>
      <c r="J418" s="390"/>
      <c r="K418" s="390"/>
      <c r="L418" s="390"/>
      <c r="M418" s="160"/>
    </row>
    <row r="419" spans="1:13" s="99" customFormat="1" x14ac:dyDescent="0.25">
      <c r="A419" s="213"/>
      <c r="C419" s="390"/>
      <c r="E419" s="390"/>
      <c r="F419" s="390"/>
      <c r="G419" s="390"/>
      <c r="H419" s="390"/>
      <c r="I419" s="390"/>
      <c r="J419" s="390"/>
      <c r="K419" s="390"/>
      <c r="L419" s="390"/>
      <c r="M419" s="160"/>
    </row>
    <row r="420" spans="1:13" s="99" customFormat="1" x14ac:dyDescent="0.25">
      <c r="A420" s="213"/>
      <c r="C420" s="390"/>
      <c r="E420" s="390"/>
      <c r="F420" s="390"/>
      <c r="G420" s="390"/>
      <c r="H420" s="390"/>
      <c r="I420" s="390"/>
      <c r="J420" s="390"/>
      <c r="K420" s="390"/>
      <c r="L420" s="390"/>
      <c r="M420" s="160"/>
    </row>
    <row r="421" spans="1:13" s="99" customFormat="1" x14ac:dyDescent="0.25">
      <c r="A421" s="213"/>
      <c r="C421" s="390"/>
      <c r="E421" s="390"/>
      <c r="F421" s="390"/>
      <c r="G421" s="390"/>
      <c r="H421" s="390"/>
      <c r="I421" s="390"/>
      <c r="J421" s="390"/>
      <c r="K421" s="390"/>
      <c r="L421" s="390"/>
      <c r="M421" s="160"/>
    </row>
    <row r="422" spans="1:13" s="99" customFormat="1" x14ac:dyDescent="0.25">
      <c r="A422" s="213"/>
      <c r="C422" s="390"/>
      <c r="E422" s="390"/>
      <c r="F422" s="390"/>
      <c r="G422" s="390"/>
      <c r="H422" s="390"/>
      <c r="I422" s="390"/>
      <c r="J422" s="390"/>
      <c r="K422" s="390"/>
      <c r="L422" s="390"/>
      <c r="M422" s="160"/>
    </row>
    <row r="423" spans="1:13" s="99" customFormat="1" x14ac:dyDescent="0.25">
      <c r="A423" s="213"/>
      <c r="C423" s="390"/>
      <c r="E423" s="390"/>
      <c r="F423" s="390"/>
      <c r="G423" s="390"/>
      <c r="H423" s="390"/>
      <c r="I423" s="390"/>
      <c r="J423" s="390"/>
      <c r="K423" s="390"/>
      <c r="L423" s="390"/>
      <c r="M423" s="160"/>
    </row>
    <row r="424" spans="1:13" s="99" customFormat="1" x14ac:dyDescent="0.25">
      <c r="A424" s="213"/>
      <c r="C424" s="390"/>
      <c r="E424" s="390"/>
      <c r="F424" s="390"/>
      <c r="G424" s="390"/>
      <c r="H424" s="390"/>
      <c r="I424" s="390"/>
      <c r="J424" s="390"/>
      <c r="K424" s="390"/>
      <c r="L424" s="390"/>
      <c r="M424" s="160"/>
    </row>
    <row r="425" spans="1:13" s="99" customFormat="1" x14ac:dyDescent="0.25">
      <c r="A425" s="213"/>
      <c r="C425" s="390"/>
      <c r="E425" s="390"/>
      <c r="F425" s="390"/>
      <c r="G425" s="390"/>
      <c r="H425" s="390"/>
      <c r="I425" s="390"/>
      <c r="J425" s="390"/>
      <c r="K425" s="390"/>
      <c r="L425" s="390"/>
      <c r="M425" s="160"/>
    </row>
    <row r="426" spans="1:13" s="99" customFormat="1" x14ac:dyDescent="0.25">
      <c r="A426" s="213"/>
      <c r="C426" s="390"/>
      <c r="E426" s="390"/>
      <c r="F426" s="390"/>
      <c r="G426" s="390"/>
      <c r="H426" s="390"/>
      <c r="I426" s="390"/>
      <c r="J426" s="390"/>
      <c r="K426" s="390"/>
      <c r="L426" s="390"/>
      <c r="M426" s="160"/>
    </row>
    <row r="427" spans="1:13" s="99" customFormat="1" x14ac:dyDescent="0.25">
      <c r="A427" s="213"/>
      <c r="C427" s="390"/>
      <c r="E427" s="390"/>
      <c r="F427" s="390"/>
      <c r="G427" s="390"/>
      <c r="H427" s="390"/>
      <c r="I427" s="390"/>
      <c r="J427" s="390"/>
      <c r="K427" s="390"/>
      <c r="L427" s="390"/>
      <c r="M427" s="160"/>
    </row>
    <row r="428" spans="1:13" s="99" customFormat="1" x14ac:dyDescent="0.25">
      <c r="A428" s="213"/>
      <c r="C428" s="390"/>
      <c r="E428" s="390"/>
      <c r="F428" s="390"/>
      <c r="G428" s="390"/>
      <c r="H428" s="390"/>
      <c r="I428" s="390"/>
      <c r="J428" s="390"/>
      <c r="K428" s="390"/>
      <c r="L428" s="390"/>
      <c r="M428" s="160"/>
    </row>
    <row r="429" spans="1:13" s="99" customFormat="1" x14ac:dyDescent="0.25">
      <c r="A429" s="213"/>
      <c r="C429" s="390"/>
      <c r="E429" s="390"/>
      <c r="F429" s="390"/>
      <c r="G429" s="390"/>
      <c r="H429" s="390"/>
      <c r="I429" s="390"/>
      <c r="J429" s="390"/>
      <c r="K429" s="390"/>
      <c r="L429" s="390"/>
      <c r="M429" s="160"/>
    </row>
    <row r="430" spans="1:13" s="99" customFormat="1" x14ac:dyDescent="0.25">
      <c r="A430" s="213"/>
      <c r="C430" s="390"/>
      <c r="E430" s="390"/>
      <c r="F430" s="390"/>
      <c r="G430" s="390"/>
      <c r="H430" s="390"/>
      <c r="I430" s="390"/>
      <c r="J430" s="390"/>
      <c r="K430" s="390"/>
      <c r="L430" s="390"/>
      <c r="M430" s="160"/>
    </row>
    <row r="431" spans="1:13" s="99" customFormat="1" x14ac:dyDescent="0.25">
      <c r="A431" s="213"/>
      <c r="C431" s="390"/>
      <c r="E431" s="390"/>
      <c r="F431" s="390"/>
      <c r="G431" s="390"/>
      <c r="H431" s="390"/>
      <c r="I431" s="390"/>
      <c r="J431" s="390"/>
      <c r="K431" s="390"/>
      <c r="L431" s="390"/>
      <c r="M431" s="160"/>
    </row>
    <row r="432" spans="1:13" s="99" customFormat="1" x14ac:dyDescent="0.25">
      <c r="A432" s="213"/>
      <c r="C432" s="390"/>
      <c r="E432" s="390"/>
      <c r="F432" s="390"/>
      <c r="G432" s="390"/>
      <c r="H432" s="390"/>
      <c r="I432" s="390"/>
      <c r="J432" s="390"/>
      <c r="K432" s="390"/>
      <c r="L432" s="390"/>
      <c r="M432" s="160"/>
    </row>
    <row r="433" spans="1:13" s="99" customFormat="1" x14ac:dyDescent="0.25">
      <c r="A433" s="213"/>
      <c r="C433" s="390"/>
      <c r="E433" s="390"/>
      <c r="F433" s="390"/>
      <c r="G433" s="390"/>
      <c r="H433" s="390"/>
      <c r="I433" s="390"/>
      <c r="J433" s="390"/>
      <c r="K433" s="390"/>
      <c r="L433" s="390"/>
      <c r="M433" s="160"/>
    </row>
    <row r="434" spans="1:13" s="99" customFormat="1" x14ac:dyDescent="0.25">
      <c r="A434" s="213"/>
      <c r="C434" s="390"/>
      <c r="E434" s="390"/>
      <c r="F434" s="390"/>
      <c r="G434" s="390"/>
      <c r="H434" s="390"/>
      <c r="I434" s="390"/>
      <c r="J434" s="390"/>
      <c r="K434" s="390"/>
      <c r="L434" s="390"/>
      <c r="M434" s="160"/>
    </row>
    <row r="435" spans="1:13" s="99" customFormat="1" x14ac:dyDescent="0.25">
      <c r="A435" s="213"/>
      <c r="C435" s="390"/>
      <c r="E435" s="390"/>
      <c r="F435" s="390"/>
      <c r="G435" s="390"/>
      <c r="H435" s="390"/>
      <c r="I435" s="390"/>
      <c r="J435" s="390"/>
      <c r="K435" s="390"/>
      <c r="L435" s="390"/>
      <c r="M435" s="160"/>
    </row>
    <row r="436" spans="1:13" s="99" customFormat="1" x14ac:dyDescent="0.25">
      <c r="A436" s="213"/>
      <c r="C436" s="390"/>
      <c r="E436" s="390"/>
      <c r="F436" s="390"/>
      <c r="G436" s="390"/>
      <c r="H436" s="390"/>
      <c r="I436" s="390"/>
      <c r="J436" s="390"/>
      <c r="K436" s="390"/>
      <c r="L436" s="390"/>
      <c r="M436" s="160"/>
    </row>
    <row r="437" spans="1:13" s="99" customFormat="1" x14ac:dyDescent="0.25">
      <c r="A437" s="213"/>
      <c r="C437" s="390"/>
      <c r="E437" s="390"/>
      <c r="F437" s="390"/>
      <c r="G437" s="390"/>
      <c r="H437" s="390"/>
      <c r="I437" s="390"/>
      <c r="J437" s="390"/>
      <c r="K437" s="390"/>
      <c r="L437" s="390"/>
      <c r="M437" s="160"/>
    </row>
    <row r="438" spans="1:13" s="99" customFormat="1" x14ac:dyDescent="0.25">
      <c r="A438" s="213"/>
      <c r="C438" s="390"/>
      <c r="E438" s="390"/>
      <c r="F438" s="390"/>
      <c r="G438" s="390"/>
      <c r="H438" s="390"/>
      <c r="I438" s="390"/>
      <c r="J438" s="390"/>
      <c r="K438" s="390"/>
      <c r="L438" s="390"/>
      <c r="M438" s="160"/>
    </row>
    <row r="439" spans="1:13" s="99" customFormat="1" x14ac:dyDescent="0.25">
      <c r="A439" s="213"/>
      <c r="C439" s="390"/>
      <c r="E439" s="390"/>
      <c r="F439" s="390"/>
      <c r="G439" s="390"/>
      <c r="H439" s="390"/>
      <c r="I439" s="390"/>
      <c r="J439" s="390"/>
      <c r="K439" s="390"/>
      <c r="L439" s="390"/>
      <c r="M439" s="160"/>
    </row>
    <row r="440" spans="1:13" s="99" customFormat="1" x14ac:dyDescent="0.25">
      <c r="A440" s="213"/>
      <c r="C440" s="390"/>
      <c r="E440" s="390"/>
      <c r="F440" s="390"/>
      <c r="G440" s="390"/>
      <c r="H440" s="390"/>
      <c r="I440" s="390"/>
      <c r="J440" s="390"/>
      <c r="K440" s="390"/>
      <c r="L440" s="390"/>
      <c r="M440" s="160"/>
    </row>
    <row r="441" spans="1:13" s="99" customFormat="1" x14ac:dyDescent="0.25">
      <c r="A441" s="213"/>
      <c r="C441" s="390"/>
      <c r="E441" s="390"/>
      <c r="F441" s="390"/>
      <c r="G441" s="390"/>
      <c r="H441" s="390"/>
      <c r="I441" s="390"/>
      <c r="J441" s="390"/>
      <c r="K441" s="390"/>
      <c r="L441" s="390"/>
      <c r="M441" s="160"/>
    </row>
    <row r="442" spans="1:13" s="99" customFormat="1" x14ac:dyDescent="0.25">
      <c r="A442" s="213"/>
      <c r="C442" s="390"/>
      <c r="E442" s="390"/>
      <c r="F442" s="390"/>
      <c r="G442" s="390"/>
      <c r="H442" s="390"/>
      <c r="I442" s="390"/>
      <c r="J442" s="390"/>
      <c r="K442" s="390"/>
      <c r="L442" s="390"/>
      <c r="M442" s="160"/>
    </row>
    <row r="443" spans="1:13" s="99" customFormat="1" x14ac:dyDescent="0.25">
      <c r="A443" s="213"/>
      <c r="C443" s="390"/>
      <c r="E443" s="390"/>
      <c r="F443" s="390"/>
      <c r="G443" s="390"/>
      <c r="H443" s="390"/>
      <c r="I443" s="390"/>
      <c r="J443" s="390"/>
      <c r="K443" s="390"/>
      <c r="L443" s="390"/>
      <c r="M443" s="160"/>
    </row>
    <row r="444" spans="1:13" s="99" customFormat="1" x14ac:dyDescent="0.25">
      <c r="A444" s="213"/>
      <c r="C444" s="390"/>
      <c r="E444" s="390"/>
      <c r="F444" s="390"/>
      <c r="G444" s="390"/>
      <c r="H444" s="390"/>
      <c r="I444" s="390"/>
      <c r="J444" s="390"/>
      <c r="K444" s="390"/>
      <c r="L444" s="390"/>
      <c r="M444" s="160"/>
    </row>
    <row r="445" spans="1:13" s="99" customFormat="1" x14ac:dyDescent="0.25">
      <c r="A445" s="213"/>
      <c r="C445" s="390"/>
      <c r="E445" s="390"/>
      <c r="F445" s="390"/>
      <c r="G445" s="390"/>
      <c r="H445" s="390"/>
      <c r="I445" s="390"/>
      <c r="J445" s="390"/>
      <c r="K445" s="390"/>
      <c r="L445" s="390"/>
      <c r="M445" s="160"/>
    </row>
    <row r="446" spans="1:13" s="99" customFormat="1" x14ac:dyDescent="0.25">
      <c r="A446" s="213"/>
      <c r="C446" s="390"/>
      <c r="E446" s="390"/>
      <c r="F446" s="390"/>
      <c r="G446" s="390"/>
      <c r="H446" s="390"/>
      <c r="I446" s="390"/>
      <c r="J446" s="390"/>
      <c r="K446" s="390"/>
      <c r="L446" s="390"/>
      <c r="M446" s="160"/>
    </row>
    <row r="447" spans="1:13" s="99" customFormat="1" x14ac:dyDescent="0.25">
      <c r="A447" s="213"/>
      <c r="C447" s="390"/>
      <c r="E447" s="390"/>
      <c r="F447" s="390"/>
      <c r="G447" s="390"/>
      <c r="H447" s="390"/>
      <c r="I447" s="390"/>
      <c r="J447" s="390"/>
      <c r="K447" s="390"/>
      <c r="L447" s="390"/>
      <c r="M447" s="160"/>
    </row>
    <row r="448" spans="1:13" s="99" customFormat="1" x14ac:dyDescent="0.25">
      <c r="A448" s="213"/>
      <c r="C448" s="390"/>
      <c r="E448" s="390"/>
      <c r="F448" s="390"/>
      <c r="G448" s="390"/>
      <c r="H448" s="390"/>
      <c r="I448" s="390"/>
      <c r="J448" s="390"/>
      <c r="K448" s="390"/>
      <c r="L448" s="390"/>
      <c r="M448" s="160"/>
    </row>
    <row r="449" spans="1:13" s="99" customFormat="1" x14ac:dyDescent="0.25">
      <c r="A449" s="213"/>
      <c r="C449" s="390"/>
      <c r="E449" s="390"/>
      <c r="F449" s="390"/>
      <c r="G449" s="390"/>
      <c r="H449" s="390"/>
      <c r="I449" s="390"/>
      <c r="J449" s="390"/>
      <c r="K449" s="390"/>
      <c r="L449" s="390"/>
      <c r="M449" s="160"/>
    </row>
    <row r="450" spans="1:13" s="99" customFormat="1" x14ac:dyDescent="0.25">
      <c r="A450" s="213"/>
      <c r="C450" s="390"/>
      <c r="E450" s="390"/>
      <c r="F450" s="390"/>
      <c r="G450" s="390"/>
      <c r="H450" s="390"/>
      <c r="I450" s="390"/>
      <c r="J450" s="390"/>
      <c r="K450" s="390"/>
      <c r="L450" s="390"/>
      <c r="M450" s="160"/>
    </row>
    <row r="451" spans="1:13" s="99" customFormat="1" x14ac:dyDescent="0.25">
      <c r="A451" s="213"/>
      <c r="C451" s="390"/>
      <c r="E451" s="390"/>
      <c r="F451" s="390"/>
      <c r="G451" s="390"/>
      <c r="H451" s="390"/>
      <c r="I451" s="390"/>
      <c r="J451" s="390"/>
      <c r="K451" s="390"/>
      <c r="L451" s="390"/>
      <c r="M451" s="160"/>
    </row>
    <row r="452" spans="1:13" s="99" customFormat="1" x14ac:dyDescent="0.25">
      <c r="A452" s="213"/>
      <c r="C452" s="390"/>
      <c r="E452" s="390"/>
      <c r="F452" s="390"/>
      <c r="G452" s="390"/>
      <c r="H452" s="390"/>
      <c r="I452" s="390"/>
      <c r="J452" s="390"/>
      <c r="K452" s="390"/>
      <c r="L452" s="390"/>
      <c r="M452" s="160"/>
    </row>
    <row r="453" spans="1:13" s="99" customFormat="1" x14ac:dyDescent="0.25">
      <c r="A453" s="213"/>
      <c r="C453" s="390"/>
      <c r="E453" s="390"/>
      <c r="F453" s="390"/>
      <c r="G453" s="390"/>
      <c r="H453" s="390"/>
      <c r="I453" s="390"/>
      <c r="J453" s="390"/>
      <c r="K453" s="390"/>
      <c r="L453" s="390"/>
      <c r="M453" s="160"/>
    </row>
    <row r="454" spans="1:13" s="99" customFormat="1" x14ac:dyDescent="0.25">
      <c r="A454" s="213"/>
      <c r="C454" s="390"/>
      <c r="E454" s="390"/>
      <c r="F454" s="390"/>
      <c r="G454" s="390"/>
      <c r="H454" s="390"/>
      <c r="I454" s="390"/>
      <c r="J454" s="390"/>
      <c r="K454" s="390"/>
      <c r="L454" s="390"/>
      <c r="M454" s="160"/>
    </row>
    <row r="455" spans="1:13" s="99" customFormat="1" x14ac:dyDescent="0.25">
      <c r="A455" s="213"/>
      <c r="C455" s="390"/>
      <c r="E455" s="390"/>
      <c r="F455" s="390"/>
      <c r="G455" s="390"/>
      <c r="H455" s="390"/>
      <c r="I455" s="390"/>
      <c r="J455" s="390"/>
      <c r="K455" s="390"/>
      <c r="L455" s="390"/>
      <c r="M455" s="160"/>
    </row>
    <row r="456" spans="1:13" s="99" customFormat="1" x14ac:dyDescent="0.25">
      <c r="A456" s="213"/>
      <c r="C456" s="390"/>
      <c r="E456" s="390"/>
      <c r="F456" s="390"/>
      <c r="G456" s="390"/>
      <c r="H456" s="390"/>
      <c r="I456" s="390"/>
      <c r="J456" s="390"/>
      <c r="K456" s="390"/>
      <c r="L456" s="390"/>
      <c r="M456" s="160"/>
    </row>
    <row r="457" spans="1:13" s="99" customFormat="1" x14ac:dyDescent="0.25">
      <c r="A457" s="213"/>
      <c r="C457" s="390"/>
      <c r="E457" s="390"/>
      <c r="F457" s="390"/>
      <c r="G457" s="390"/>
      <c r="H457" s="390"/>
      <c r="I457" s="390"/>
      <c r="J457" s="390"/>
      <c r="K457" s="390"/>
      <c r="L457" s="390"/>
      <c r="M457" s="160"/>
    </row>
    <row r="458" spans="1:13" s="99" customFormat="1" x14ac:dyDescent="0.25">
      <c r="A458" s="213"/>
      <c r="C458" s="390"/>
      <c r="E458" s="390"/>
      <c r="F458" s="390"/>
      <c r="G458" s="390"/>
      <c r="H458" s="390"/>
      <c r="I458" s="390"/>
      <c r="J458" s="390"/>
      <c r="K458" s="390"/>
      <c r="L458" s="390"/>
      <c r="M458" s="160"/>
    </row>
    <row r="459" spans="1:13" s="99" customFormat="1" x14ac:dyDescent="0.25">
      <c r="A459" s="213"/>
      <c r="C459" s="390"/>
      <c r="E459" s="390"/>
      <c r="F459" s="390"/>
      <c r="G459" s="390"/>
      <c r="H459" s="390"/>
      <c r="I459" s="390"/>
      <c r="J459" s="390"/>
      <c r="K459" s="390"/>
      <c r="L459" s="390"/>
      <c r="M459" s="160"/>
    </row>
    <row r="460" spans="1:13" s="99" customFormat="1" x14ac:dyDescent="0.25">
      <c r="A460" s="213"/>
      <c r="C460" s="390"/>
      <c r="E460" s="390"/>
      <c r="F460" s="390"/>
      <c r="G460" s="390"/>
      <c r="H460" s="390"/>
      <c r="I460" s="390"/>
      <c r="J460" s="390"/>
      <c r="K460" s="390"/>
      <c r="L460" s="390"/>
      <c r="M460" s="160"/>
    </row>
    <row r="461" spans="1:13" s="99" customFormat="1" x14ac:dyDescent="0.25">
      <c r="A461" s="213"/>
      <c r="C461" s="390"/>
      <c r="E461" s="390"/>
      <c r="F461" s="390"/>
      <c r="G461" s="390"/>
      <c r="H461" s="390"/>
      <c r="I461" s="390"/>
      <c r="J461" s="390"/>
      <c r="K461" s="390"/>
      <c r="L461" s="390"/>
      <c r="M461" s="160"/>
    </row>
    <row r="462" spans="1:13" s="99" customFormat="1" x14ac:dyDescent="0.25">
      <c r="A462" s="213"/>
      <c r="C462" s="390"/>
      <c r="E462" s="390"/>
      <c r="F462" s="390"/>
      <c r="G462" s="390"/>
      <c r="H462" s="390"/>
      <c r="I462" s="390"/>
      <c r="J462" s="390"/>
      <c r="K462" s="390"/>
      <c r="L462" s="390"/>
      <c r="M462" s="160"/>
    </row>
    <row r="463" spans="1:13" s="99" customFormat="1" x14ac:dyDescent="0.25">
      <c r="A463" s="213"/>
      <c r="C463" s="390"/>
      <c r="E463" s="390"/>
      <c r="F463" s="390"/>
      <c r="G463" s="390"/>
      <c r="H463" s="390"/>
      <c r="I463" s="390"/>
      <c r="J463" s="390"/>
      <c r="K463" s="390"/>
      <c r="L463" s="390"/>
      <c r="M463" s="160"/>
    </row>
    <row r="464" spans="1:13" s="99" customFormat="1" x14ac:dyDescent="0.25">
      <c r="A464" s="213"/>
      <c r="C464" s="390"/>
      <c r="E464" s="390"/>
      <c r="F464" s="390"/>
      <c r="G464" s="390"/>
      <c r="H464" s="390"/>
      <c r="I464" s="390"/>
      <c r="J464" s="390"/>
      <c r="K464" s="390"/>
      <c r="L464" s="390"/>
      <c r="M464" s="160"/>
    </row>
    <row r="465" spans="1:13" s="99" customFormat="1" x14ac:dyDescent="0.25">
      <c r="A465" s="213"/>
      <c r="C465" s="390"/>
      <c r="E465" s="390"/>
      <c r="F465" s="390"/>
      <c r="G465" s="390"/>
      <c r="H465" s="390"/>
      <c r="I465" s="390"/>
      <c r="J465" s="390"/>
      <c r="K465" s="390"/>
      <c r="L465" s="390"/>
      <c r="M465" s="160"/>
    </row>
    <row r="466" spans="1:13" s="99" customFormat="1" x14ac:dyDescent="0.25">
      <c r="A466" s="213"/>
      <c r="C466" s="390"/>
      <c r="E466" s="390"/>
      <c r="F466" s="390"/>
      <c r="G466" s="390"/>
      <c r="H466" s="390"/>
      <c r="I466" s="390"/>
      <c r="J466" s="390"/>
      <c r="K466" s="390"/>
      <c r="L466" s="390"/>
      <c r="M466" s="160"/>
    </row>
    <row r="467" spans="1:13" s="99" customFormat="1" x14ac:dyDescent="0.25">
      <c r="A467" s="213"/>
      <c r="C467" s="390"/>
      <c r="E467" s="390"/>
      <c r="F467" s="390"/>
      <c r="G467" s="390"/>
      <c r="H467" s="390"/>
      <c r="I467" s="390"/>
      <c r="J467" s="390"/>
      <c r="K467" s="390"/>
      <c r="L467" s="390"/>
      <c r="M467" s="160"/>
    </row>
    <row r="468" spans="1:13" s="99" customFormat="1" x14ac:dyDescent="0.25">
      <c r="A468" s="213"/>
      <c r="C468" s="390"/>
      <c r="E468" s="390"/>
      <c r="F468" s="390"/>
      <c r="G468" s="390"/>
      <c r="H468" s="390"/>
      <c r="I468" s="390"/>
      <c r="J468" s="390"/>
      <c r="K468" s="390"/>
      <c r="L468" s="390"/>
      <c r="M468" s="160"/>
    </row>
    <row r="469" spans="1:13" s="99" customFormat="1" x14ac:dyDescent="0.25">
      <c r="A469" s="213"/>
      <c r="C469" s="390"/>
      <c r="E469" s="390"/>
      <c r="F469" s="390"/>
      <c r="G469" s="390"/>
      <c r="H469" s="390"/>
      <c r="I469" s="390"/>
      <c r="J469" s="390"/>
      <c r="K469" s="390"/>
      <c r="L469" s="390"/>
      <c r="M469" s="160"/>
    </row>
    <row r="470" spans="1:13" s="99" customFormat="1" x14ac:dyDescent="0.25">
      <c r="A470" s="213"/>
      <c r="C470" s="390"/>
      <c r="E470" s="390"/>
      <c r="F470" s="390"/>
      <c r="G470" s="390"/>
      <c r="H470" s="390"/>
      <c r="I470" s="390"/>
      <c r="J470" s="390"/>
      <c r="K470" s="390"/>
      <c r="L470" s="390"/>
      <c r="M470" s="160"/>
    </row>
    <row r="471" spans="1:13" s="99" customFormat="1" x14ac:dyDescent="0.25">
      <c r="A471" s="213"/>
      <c r="C471" s="390"/>
      <c r="E471" s="390"/>
      <c r="F471" s="390"/>
      <c r="G471" s="390"/>
      <c r="H471" s="390"/>
      <c r="I471" s="390"/>
      <c r="J471" s="390"/>
      <c r="K471" s="390"/>
      <c r="L471" s="390"/>
      <c r="M471" s="160"/>
    </row>
    <row r="472" spans="1:13" s="99" customFormat="1" x14ac:dyDescent="0.25">
      <c r="A472" s="213"/>
      <c r="C472" s="390"/>
      <c r="E472" s="390"/>
      <c r="F472" s="390"/>
      <c r="G472" s="390"/>
      <c r="H472" s="390"/>
      <c r="I472" s="390"/>
      <c r="J472" s="390"/>
      <c r="K472" s="390"/>
      <c r="L472" s="390"/>
      <c r="M472" s="160"/>
    </row>
    <row r="473" spans="1:13" s="99" customFormat="1" x14ac:dyDescent="0.25">
      <c r="A473" s="213"/>
      <c r="C473" s="390"/>
      <c r="E473" s="390"/>
      <c r="F473" s="390"/>
      <c r="G473" s="390"/>
      <c r="H473" s="390"/>
      <c r="I473" s="390"/>
      <c r="J473" s="390"/>
      <c r="K473" s="390"/>
      <c r="L473" s="390"/>
      <c r="M473" s="160"/>
    </row>
    <row r="474" spans="1:13" s="99" customFormat="1" x14ac:dyDescent="0.25">
      <c r="A474" s="213"/>
      <c r="C474" s="390"/>
      <c r="E474" s="390"/>
      <c r="F474" s="390"/>
      <c r="G474" s="390"/>
      <c r="H474" s="390"/>
      <c r="I474" s="390"/>
      <c r="J474" s="390"/>
      <c r="K474" s="390"/>
      <c r="L474" s="390"/>
      <c r="M474" s="160"/>
    </row>
    <row r="475" spans="1:13" s="99" customFormat="1" x14ac:dyDescent="0.25">
      <c r="A475" s="213"/>
      <c r="C475" s="390"/>
      <c r="E475" s="390"/>
      <c r="F475" s="390"/>
      <c r="G475" s="390"/>
      <c r="H475" s="390"/>
      <c r="I475" s="390"/>
      <c r="J475" s="390"/>
      <c r="K475" s="390"/>
      <c r="L475" s="390"/>
      <c r="M475" s="160"/>
    </row>
    <row r="476" spans="1:13" s="99" customFormat="1" x14ac:dyDescent="0.25">
      <c r="A476" s="213"/>
      <c r="C476" s="390"/>
      <c r="E476" s="390"/>
      <c r="F476" s="390"/>
      <c r="G476" s="390"/>
      <c r="H476" s="390"/>
      <c r="I476" s="390"/>
      <c r="J476" s="390"/>
      <c r="K476" s="390"/>
      <c r="L476" s="390"/>
      <c r="M476" s="160"/>
    </row>
    <row r="477" spans="1:13" s="99" customFormat="1" x14ac:dyDescent="0.25">
      <c r="A477" s="213"/>
      <c r="C477" s="390"/>
      <c r="E477" s="390"/>
      <c r="F477" s="390"/>
      <c r="G477" s="390"/>
      <c r="H477" s="390"/>
      <c r="I477" s="390"/>
      <c r="J477" s="390"/>
      <c r="K477" s="390"/>
      <c r="L477" s="390"/>
      <c r="M477" s="160"/>
    </row>
    <row r="478" spans="1:13" s="99" customFormat="1" x14ac:dyDescent="0.25">
      <c r="A478" s="213"/>
      <c r="C478" s="390"/>
      <c r="E478" s="390"/>
      <c r="F478" s="390"/>
      <c r="G478" s="390"/>
      <c r="H478" s="390"/>
      <c r="I478" s="390"/>
      <c r="J478" s="390"/>
      <c r="K478" s="390"/>
      <c r="L478" s="390"/>
      <c r="M478" s="160"/>
    </row>
    <row r="479" spans="1:13" s="99" customFormat="1" x14ac:dyDescent="0.25">
      <c r="A479" s="213"/>
      <c r="C479" s="390"/>
      <c r="E479" s="390"/>
      <c r="F479" s="390"/>
      <c r="G479" s="390"/>
      <c r="H479" s="390"/>
      <c r="I479" s="390"/>
      <c r="J479" s="390"/>
      <c r="K479" s="390"/>
      <c r="L479" s="390"/>
      <c r="M479" s="160"/>
    </row>
    <row r="480" spans="1:13" s="99" customFormat="1" x14ac:dyDescent="0.25">
      <c r="A480" s="213"/>
      <c r="C480" s="390"/>
      <c r="E480" s="390"/>
      <c r="F480" s="390"/>
      <c r="G480" s="390"/>
      <c r="H480" s="390"/>
      <c r="I480" s="390"/>
      <c r="J480" s="390"/>
      <c r="K480" s="390"/>
      <c r="L480" s="390"/>
      <c r="M480" s="160"/>
    </row>
    <row r="481" spans="1:13" s="99" customFormat="1" x14ac:dyDescent="0.25">
      <c r="A481" s="213"/>
      <c r="C481" s="390"/>
      <c r="E481" s="390"/>
      <c r="F481" s="390"/>
      <c r="G481" s="390"/>
      <c r="H481" s="390"/>
      <c r="I481" s="390"/>
      <c r="J481" s="390"/>
      <c r="K481" s="390"/>
      <c r="L481" s="390"/>
      <c r="M481" s="160"/>
    </row>
    <row r="482" spans="1:13" s="99" customFormat="1" x14ac:dyDescent="0.25">
      <c r="A482" s="213"/>
      <c r="C482" s="390"/>
      <c r="E482" s="390"/>
      <c r="F482" s="390"/>
      <c r="G482" s="390"/>
      <c r="H482" s="390"/>
      <c r="I482" s="390"/>
      <c r="J482" s="390"/>
      <c r="K482" s="390"/>
      <c r="L482" s="390"/>
      <c r="M482" s="160"/>
    </row>
    <row r="483" spans="1:13" s="99" customFormat="1" x14ac:dyDescent="0.25">
      <c r="A483" s="213"/>
      <c r="C483" s="390"/>
      <c r="E483" s="390"/>
      <c r="F483" s="390"/>
      <c r="G483" s="390"/>
      <c r="H483" s="390"/>
      <c r="I483" s="390"/>
      <c r="J483" s="390"/>
      <c r="K483" s="390"/>
      <c r="L483" s="390"/>
      <c r="M483" s="160"/>
    </row>
    <row r="484" spans="1:13" s="99" customFormat="1" x14ac:dyDescent="0.25">
      <c r="A484" s="213"/>
      <c r="C484" s="390"/>
      <c r="E484" s="390"/>
      <c r="F484" s="390"/>
      <c r="G484" s="390"/>
      <c r="H484" s="390"/>
      <c r="I484" s="390"/>
      <c r="J484" s="390"/>
      <c r="K484" s="390"/>
      <c r="L484" s="390"/>
      <c r="M484" s="160"/>
    </row>
    <row r="485" spans="1:13" s="99" customFormat="1" x14ac:dyDescent="0.25">
      <c r="A485" s="213"/>
      <c r="C485" s="390"/>
      <c r="E485" s="390"/>
      <c r="F485" s="390"/>
      <c r="G485" s="390"/>
      <c r="H485" s="390"/>
      <c r="I485" s="390"/>
      <c r="J485" s="390"/>
      <c r="K485" s="390"/>
      <c r="L485" s="390"/>
      <c r="M485" s="160"/>
    </row>
    <row r="486" spans="1:13" s="99" customFormat="1" x14ac:dyDescent="0.25">
      <c r="A486" s="213"/>
      <c r="C486" s="390"/>
      <c r="E486" s="390"/>
      <c r="F486" s="390"/>
      <c r="G486" s="390"/>
      <c r="H486" s="390"/>
      <c r="I486" s="390"/>
      <c r="J486" s="390"/>
      <c r="K486" s="390"/>
      <c r="L486" s="390"/>
      <c r="M486" s="160"/>
    </row>
    <row r="487" spans="1:13" s="99" customFormat="1" x14ac:dyDescent="0.25">
      <c r="A487" s="213"/>
      <c r="C487" s="390"/>
      <c r="E487" s="390"/>
      <c r="F487" s="390"/>
      <c r="G487" s="390"/>
      <c r="H487" s="390"/>
      <c r="I487" s="390"/>
      <c r="J487" s="390"/>
      <c r="K487" s="390"/>
      <c r="L487" s="390"/>
      <c r="M487" s="160"/>
    </row>
    <row r="488" spans="1:13" s="99" customFormat="1" x14ac:dyDescent="0.25">
      <c r="A488" s="213"/>
      <c r="C488" s="390"/>
      <c r="E488" s="390"/>
      <c r="F488" s="390"/>
      <c r="G488" s="390"/>
      <c r="H488" s="390"/>
      <c r="I488" s="390"/>
      <c r="J488" s="390"/>
      <c r="K488" s="390"/>
      <c r="L488" s="390"/>
      <c r="M488" s="160"/>
    </row>
    <row r="489" spans="1:13" s="99" customFormat="1" x14ac:dyDescent="0.25">
      <c r="A489" s="213"/>
      <c r="C489" s="390"/>
      <c r="E489" s="390"/>
      <c r="F489" s="390"/>
      <c r="G489" s="390"/>
      <c r="H489" s="390"/>
      <c r="I489" s="390"/>
      <c r="J489" s="390"/>
      <c r="K489" s="390"/>
      <c r="L489" s="390"/>
      <c r="M489" s="160"/>
    </row>
    <row r="490" spans="1:13" s="99" customFormat="1" x14ac:dyDescent="0.25">
      <c r="A490" s="213"/>
      <c r="C490" s="390"/>
      <c r="E490" s="390"/>
      <c r="F490" s="390"/>
      <c r="G490" s="390"/>
      <c r="H490" s="390"/>
      <c r="I490" s="390"/>
      <c r="J490" s="390"/>
      <c r="K490" s="390"/>
      <c r="L490" s="390"/>
      <c r="M490" s="160"/>
    </row>
    <row r="491" spans="1:13" s="99" customFormat="1" x14ac:dyDescent="0.25">
      <c r="A491" s="213"/>
      <c r="C491" s="390"/>
      <c r="E491" s="390"/>
      <c r="F491" s="390"/>
      <c r="G491" s="390"/>
      <c r="H491" s="390"/>
      <c r="I491" s="390"/>
      <c r="J491" s="390"/>
      <c r="K491" s="390"/>
      <c r="L491" s="390"/>
      <c r="M491" s="160"/>
    </row>
    <row r="492" spans="1:13" s="99" customFormat="1" x14ac:dyDescent="0.25">
      <c r="A492" s="213"/>
      <c r="C492" s="390"/>
      <c r="E492" s="390"/>
      <c r="F492" s="390"/>
      <c r="G492" s="390"/>
      <c r="H492" s="390"/>
      <c r="I492" s="390"/>
      <c r="J492" s="390"/>
      <c r="K492" s="390"/>
      <c r="L492" s="390"/>
      <c r="M492" s="160"/>
    </row>
    <row r="493" spans="1:13" s="99" customFormat="1" x14ac:dyDescent="0.25">
      <c r="A493" s="213"/>
      <c r="C493" s="390"/>
      <c r="E493" s="390"/>
      <c r="F493" s="390"/>
      <c r="G493" s="390"/>
      <c r="H493" s="390"/>
      <c r="I493" s="390"/>
      <c r="J493" s="390"/>
      <c r="K493" s="390"/>
      <c r="L493" s="390"/>
      <c r="M493" s="160"/>
    </row>
    <row r="494" spans="1:13" s="99" customFormat="1" x14ac:dyDescent="0.25">
      <c r="A494" s="213"/>
      <c r="C494" s="390"/>
      <c r="E494" s="390"/>
      <c r="F494" s="390"/>
      <c r="G494" s="390"/>
      <c r="H494" s="390"/>
      <c r="I494" s="390"/>
      <c r="J494" s="390"/>
      <c r="K494" s="390"/>
      <c r="L494" s="390"/>
      <c r="M494" s="160"/>
    </row>
    <row r="495" spans="1:13" s="99" customFormat="1" x14ac:dyDescent="0.25">
      <c r="A495" s="213"/>
      <c r="C495" s="390"/>
      <c r="E495" s="390"/>
      <c r="F495" s="390"/>
      <c r="G495" s="390"/>
      <c r="H495" s="390"/>
      <c r="I495" s="390"/>
      <c r="J495" s="390"/>
      <c r="K495" s="390"/>
      <c r="L495" s="390"/>
      <c r="M495" s="160"/>
    </row>
    <row r="496" spans="1:13" s="99" customFormat="1" x14ac:dyDescent="0.25">
      <c r="A496" s="213"/>
      <c r="C496" s="390"/>
      <c r="E496" s="390"/>
      <c r="F496" s="390"/>
      <c r="G496" s="390"/>
      <c r="H496" s="390"/>
      <c r="I496" s="390"/>
      <c r="J496" s="390"/>
      <c r="K496" s="390"/>
      <c r="L496" s="390"/>
      <c r="M496" s="160"/>
    </row>
    <row r="497" spans="1:13" s="99" customFormat="1" x14ac:dyDescent="0.25">
      <c r="A497" s="213"/>
      <c r="C497" s="390"/>
      <c r="E497" s="390"/>
      <c r="F497" s="390"/>
      <c r="G497" s="390"/>
      <c r="H497" s="390"/>
      <c r="I497" s="390"/>
      <c r="J497" s="390"/>
      <c r="K497" s="390"/>
      <c r="L497" s="390"/>
      <c r="M497" s="160"/>
    </row>
    <row r="498" spans="1:13" s="99" customFormat="1" x14ac:dyDescent="0.25">
      <c r="A498" s="213"/>
      <c r="C498" s="390"/>
      <c r="E498" s="390"/>
      <c r="F498" s="390"/>
      <c r="G498" s="390"/>
      <c r="H498" s="390"/>
      <c r="I498" s="390"/>
      <c r="J498" s="390"/>
      <c r="K498" s="390"/>
      <c r="L498" s="390"/>
      <c r="M498" s="160"/>
    </row>
    <row r="499" spans="1:13" s="99" customFormat="1" x14ac:dyDescent="0.25">
      <c r="A499" s="213"/>
      <c r="C499" s="390"/>
      <c r="E499" s="390"/>
      <c r="F499" s="390"/>
      <c r="G499" s="390"/>
      <c r="H499" s="390"/>
      <c r="I499" s="390"/>
      <c r="J499" s="390"/>
      <c r="K499" s="390"/>
      <c r="L499" s="390"/>
      <c r="M499" s="160"/>
    </row>
    <row r="500" spans="1:13" s="99" customFormat="1" x14ac:dyDescent="0.25">
      <c r="A500" s="213"/>
      <c r="C500" s="390"/>
      <c r="E500" s="390"/>
      <c r="F500" s="390"/>
      <c r="G500" s="390"/>
      <c r="H500" s="390"/>
      <c r="I500" s="390"/>
      <c r="J500" s="390"/>
      <c r="K500" s="390"/>
      <c r="L500" s="390"/>
      <c r="M500" s="160"/>
    </row>
    <row r="501" spans="1:13" s="99" customFormat="1" x14ac:dyDescent="0.25">
      <c r="A501" s="213"/>
      <c r="C501" s="390"/>
      <c r="E501" s="390"/>
      <c r="F501" s="390"/>
      <c r="G501" s="390"/>
      <c r="H501" s="390"/>
      <c r="I501" s="390"/>
      <c r="J501" s="390"/>
      <c r="K501" s="390"/>
      <c r="L501" s="390"/>
      <c r="M501" s="160"/>
    </row>
    <row r="502" spans="1:13" s="99" customFormat="1" x14ac:dyDescent="0.25">
      <c r="A502" s="213"/>
      <c r="C502" s="390"/>
      <c r="E502" s="390"/>
      <c r="F502" s="390"/>
      <c r="G502" s="390"/>
      <c r="H502" s="390"/>
      <c r="I502" s="390"/>
      <c r="J502" s="390"/>
      <c r="K502" s="390"/>
      <c r="L502" s="390"/>
      <c r="M502" s="160"/>
    </row>
    <row r="503" spans="1:13" s="99" customFormat="1" x14ac:dyDescent="0.25">
      <c r="A503" s="213"/>
      <c r="C503" s="390"/>
      <c r="E503" s="390"/>
      <c r="F503" s="390"/>
      <c r="G503" s="390"/>
      <c r="H503" s="390"/>
      <c r="I503" s="390"/>
      <c r="J503" s="390"/>
      <c r="K503" s="390"/>
      <c r="L503" s="390"/>
      <c r="M503" s="160"/>
    </row>
    <row r="504" spans="1:13" s="99" customFormat="1" x14ac:dyDescent="0.25">
      <c r="A504" s="213"/>
      <c r="C504" s="390"/>
      <c r="E504" s="390"/>
      <c r="F504" s="390"/>
      <c r="G504" s="390"/>
      <c r="H504" s="390"/>
      <c r="I504" s="390"/>
      <c r="J504" s="390"/>
      <c r="K504" s="390"/>
      <c r="L504" s="390"/>
      <c r="M504" s="160"/>
    </row>
    <row r="505" spans="1:13" s="99" customFormat="1" x14ac:dyDescent="0.25">
      <c r="A505" s="213"/>
      <c r="C505" s="390"/>
      <c r="E505" s="390"/>
      <c r="F505" s="390"/>
      <c r="G505" s="390"/>
      <c r="H505" s="390"/>
      <c r="I505" s="390"/>
      <c r="J505" s="390"/>
      <c r="K505" s="390"/>
      <c r="L505" s="390"/>
      <c r="M505" s="160"/>
    </row>
    <row r="506" spans="1:13" s="99" customFormat="1" x14ac:dyDescent="0.25">
      <c r="A506" s="213"/>
      <c r="C506" s="390"/>
      <c r="E506" s="390"/>
      <c r="F506" s="390"/>
      <c r="G506" s="390"/>
      <c r="H506" s="390"/>
      <c r="I506" s="390"/>
      <c r="J506" s="390"/>
      <c r="K506" s="390"/>
      <c r="L506" s="390"/>
      <c r="M506" s="160"/>
    </row>
    <row r="507" spans="1:13" s="99" customFormat="1" x14ac:dyDescent="0.25">
      <c r="A507" s="213"/>
      <c r="C507" s="390"/>
      <c r="E507" s="390"/>
      <c r="F507" s="390"/>
      <c r="G507" s="390"/>
      <c r="H507" s="390"/>
      <c r="I507" s="390"/>
      <c r="J507" s="390"/>
      <c r="K507" s="390"/>
      <c r="L507" s="390"/>
      <c r="M507" s="160"/>
    </row>
    <row r="508" spans="1:13" s="99" customFormat="1" x14ac:dyDescent="0.25">
      <c r="A508" s="213"/>
      <c r="C508" s="390"/>
      <c r="E508" s="390"/>
      <c r="F508" s="390"/>
      <c r="G508" s="390"/>
      <c r="H508" s="390"/>
      <c r="I508" s="390"/>
      <c r="J508" s="390"/>
      <c r="K508" s="390"/>
      <c r="L508" s="390"/>
      <c r="M508" s="160"/>
    </row>
    <row r="509" spans="1:13" s="99" customFormat="1" x14ac:dyDescent="0.25">
      <c r="A509" s="213"/>
      <c r="C509" s="390"/>
      <c r="E509" s="390"/>
      <c r="F509" s="390"/>
      <c r="G509" s="390"/>
      <c r="H509" s="390"/>
      <c r="I509" s="390"/>
      <c r="J509" s="390"/>
      <c r="K509" s="390"/>
      <c r="L509" s="390"/>
      <c r="M509" s="160"/>
    </row>
    <row r="510" spans="1:13" s="99" customFormat="1" x14ac:dyDescent="0.25">
      <c r="A510" s="213"/>
      <c r="C510" s="390"/>
      <c r="E510" s="390"/>
      <c r="F510" s="390"/>
      <c r="G510" s="390"/>
      <c r="H510" s="390"/>
      <c r="I510" s="390"/>
      <c r="J510" s="390"/>
      <c r="K510" s="390"/>
      <c r="L510" s="390"/>
      <c r="M510" s="160"/>
    </row>
    <row r="511" spans="1:13" s="99" customFormat="1" x14ac:dyDescent="0.25">
      <c r="A511" s="213"/>
      <c r="C511" s="390"/>
      <c r="E511" s="390"/>
      <c r="F511" s="390"/>
      <c r="G511" s="390"/>
      <c r="H511" s="390"/>
      <c r="I511" s="390"/>
      <c r="J511" s="390"/>
      <c r="K511" s="390"/>
      <c r="L511" s="390"/>
      <c r="M511" s="160"/>
    </row>
  </sheetData>
  <mergeCells count="152">
    <mergeCell ref="A165:A199"/>
    <mergeCell ref="M229:P229"/>
    <mergeCell ref="A217:A244"/>
    <mergeCell ref="B217:B244"/>
    <mergeCell ref="D230:P230"/>
    <mergeCell ref="D180:P180"/>
    <mergeCell ref="M243:P243"/>
    <mergeCell ref="M213:P213"/>
    <mergeCell ref="M198:P198"/>
    <mergeCell ref="M179:P179"/>
    <mergeCell ref="B165:B199"/>
    <mergeCell ref="A202:A214"/>
    <mergeCell ref="B202:B214"/>
    <mergeCell ref="G182:G183"/>
    <mergeCell ref="H182:H183"/>
    <mergeCell ref="I182:I183"/>
    <mergeCell ref="G165:G166"/>
    <mergeCell ref="H165:H166"/>
    <mergeCell ref="I165:I166"/>
    <mergeCell ref="J165:J166"/>
    <mergeCell ref="K165:K166"/>
    <mergeCell ref="L165:L166"/>
    <mergeCell ref="J182:J183"/>
    <mergeCell ref="K182:K183"/>
    <mergeCell ref="B134:B162"/>
    <mergeCell ref="A134:A162"/>
    <mergeCell ref="M146:P146"/>
    <mergeCell ref="M130:P130"/>
    <mergeCell ref="M115:P115"/>
    <mergeCell ref="M161:P161"/>
    <mergeCell ref="D147:P147"/>
    <mergeCell ref="D116:P116"/>
    <mergeCell ref="G103:G104"/>
    <mergeCell ref="H103:H104"/>
    <mergeCell ref="I103:I104"/>
    <mergeCell ref="J103:J104"/>
    <mergeCell ref="K103:K104"/>
    <mergeCell ref="L103:L104"/>
    <mergeCell ref="L149:L150"/>
    <mergeCell ref="G149:G150"/>
    <mergeCell ref="H149:H150"/>
    <mergeCell ref="I149:I150"/>
    <mergeCell ref="J149:J150"/>
    <mergeCell ref="K149:K150"/>
    <mergeCell ref="P1:P5"/>
    <mergeCell ref="B1:B5"/>
    <mergeCell ref="M1:M5"/>
    <mergeCell ref="N1:N5"/>
    <mergeCell ref="O1:O5"/>
    <mergeCell ref="G1:I5"/>
    <mergeCell ref="J1:L5"/>
    <mergeCell ref="A103:A131"/>
    <mergeCell ref="B103:B131"/>
    <mergeCell ref="M31:P31"/>
    <mergeCell ref="M17:P17"/>
    <mergeCell ref="D18:P18"/>
    <mergeCell ref="G7:G8"/>
    <mergeCell ref="H7:H8"/>
    <mergeCell ref="I7:I8"/>
    <mergeCell ref="J7:J8"/>
    <mergeCell ref="K7:K8"/>
    <mergeCell ref="L7:L8"/>
    <mergeCell ref="G20:G21"/>
    <mergeCell ref="H20:H21"/>
    <mergeCell ref="I20:I21"/>
    <mergeCell ref="J20:J21"/>
    <mergeCell ref="K20:K21"/>
    <mergeCell ref="B69:B99"/>
    <mergeCell ref="A70:A99"/>
    <mergeCell ref="M98:P98"/>
    <mergeCell ref="M83:P83"/>
    <mergeCell ref="M66:P66"/>
    <mergeCell ref="M49:P49"/>
    <mergeCell ref="D50:P50"/>
    <mergeCell ref="D84:P84"/>
    <mergeCell ref="G52:G53"/>
    <mergeCell ref="H52:H53"/>
    <mergeCell ref="I52:I53"/>
    <mergeCell ref="J52:J53"/>
    <mergeCell ref="K52:K53"/>
    <mergeCell ref="L52:L53"/>
    <mergeCell ref="L70:L71"/>
    <mergeCell ref="G86:G87"/>
    <mergeCell ref="H86:H87"/>
    <mergeCell ref="I86:I87"/>
    <mergeCell ref="J86:J87"/>
    <mergeCell ref="K86:K87"/>
    <mergeCell ref="L86:L87"/>
    <mergeCell ref="G70:G71"/>
    <mergeCell ref="H70:H71"/>
    <mergeCell ref="I70:I71"/>
    <mergeCell ref="J70:J71"/>
    <mergeCell ref="L20:L21"/>
    <mergeCell ref="G35:G36"/>
    <mergeCell ref="H35:H36"/>
    <mergeCell ref="I35:I36"/>
    <mergeCell ref="J35:J36"/>
    <mergeCell ref="K35:K36"/>
    <mergeCell ref="L35:L36"/>
    <mergeCell ref="B34:B67"/>
    <mergeCell ref="A35:A67"/>
    <mergeCell ref="B6:B32"/>
    <mergeCell ref="A7:A32"/>
    <mergeCell ref="K70:K71"/>
    <mergeCell ref="L118:L119"/>
    <mergeCell ref="G134:G135"/>
    <mergeCell ref="H134:H135"/>
    <mergeCell ref="I134:I135"/>
    <mergeCell ref="J134:J135"/>
    <mergeCell ref="K134:K135"/>
    <mergeCell ref="L134:L135"/>
    <mergeCell ref="G118:G119"/>
    <mergeCell ref="H118:H119"/>
    <mergeCell ref="I118:I119"/>
    <mergeCell ref="J118:J119"/>
    <mergeCell ref="K118:K119"/>
    <mergeCell ref="L182:L183"/>
    <mergeCell ref="G202:G203"/>
    <mergeCell ref="H202:H203"/>
    <mergeCell ref="I202:I203"/>
    <mergeCell ref="J202:J203"/>
    <mergeCell ref="K202:K203"/>
    <mergeCell ref="L202:L203"/>
    <mergeCell ref="L217:L218"/>
    <mergeCell ref="G232:G233"/>
    <mergeCell ref="H232:H233"/>
    <mergeCell ref="I232:I233"/>
    <mergeCell ref="J232:J233"/>
    <mergeCell ref="K232:K233"/>
    <mergeCell ref="L232:L233"/>
    <mergeCell ref="G217:G218"/>
    <mergeCell ref="H217:H218"/>
    <mergeCell ref="I217:I218"/>
    <mergeCell ref="J217:J218"/>
    <mergeCell ref="K217:K218"/>
    <mergeCell ref="A249:A277"/>
    <mergeCell ref="B249:B277"/>
    <mergeCell ref="G249:G250"/>
    <mergeCell ref="H249:H250"/>
    <mergeCell ref="I249:I250"/>
    <mergeCell ref="J249:J250"/>
    <mergeCell ref="K249:K250"/>
    <mergeCell ref="L249:L250"/>
    <mergeCell ref="M261:P261"/>
    <mergeCell ref="D262:P262"/>
    <mergeCell ref="G264:G265"/>
    <mergeCell ref="H264:H265"/>
    <mergeCell ref="I264:I265"/>
    <mergeCell ref="J264:J265"/>
    <mergeCell ref="K264:K265"/>
    <mergeCell ref="L264:L265"/>
    <mergeCell ref="M276:P27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F00B0"/>
  </sheetPr>
  <dimension ref="A1:CW405"/>
  <sheetViews>
    <sheetView topLeftCell="A97" zoomScale="80" zoomScaleNormal="80" workbookViewId="0">
      <selection activeCell="H122" sqref="H122"/>
    </sheetView>
  </sheetViews>
  <sheetFormatPr defaultColWidth="0" defaultRowHeight="18" x14ac:dyDescent="0.25"/>
  <cols>
    <col min="1" max="1" width="27.5703125" style="58" customWidth="1"/>
    <col min="2" max="2" width="8.7109375" style="58" customWidth="1"/>
    <col min="3" max="3" width="10.5703125" style="420" customWidth="1"/>
    <col min="4" max="4" width="48.5703125" customWidth="1"/>
    <col min="5" max="5" width="16.7109375" style="366" customWidth="1"/>
    <col min="6" max="6" width="15.85546875" style="366" customWidth="1"/>
    <col min="7" max="12" width="8.7109375" style="366" customWidth="1"/>
    <col min="13" max="13" width="17.85546875" style="155" customWidth="1"/>
    <col min="14" max="14" width="15.42578125" customWidth="1"/>
    <col min="15" max="15" width="13.7109375" customWidth="1"/>
    <col min="16" max="16" width="14.42578125" customWidth="1"/>
    <col min="17" max="17" width="9.140625" style="99" hidden="1" customWidth="1"/>
    <col min="18" max="18" width="32.85546875" style="99" hidden="1" customWidth="1"/>
    <col min="19" max="101" width="0" style="99" hidden="1" customWidth="1"/>
    <col min="102" max="16384" width="9.140625" hidden="1"/>
  </cols>
  <sheetData>
    <row r="1" spans="1:16" ht="18.75" customHeight="1" x14ac:dyDescent="0.25">
      <c r="A1" s="214" t="s">
        <v>0</v>
      </c>
      <c r="B1" s="866" t="s">
        <v>372</v>
      </c>
      <c r="C1" s="422"/>
      <c r="D1" s="219"/>
      <c r="E1" s="421"/>
      <c r="F1" s="421"/>
      <c r="G1" s="853" t="s">
        <v>1413</v>
      </c>
      <c r="H1" s="854"/>
      <c r="I1" s="855"/>
      <c r="J1" s="853" t="s">
        <v>1414</v>
      </c>
      <c r="K1" s="854"/>
      <c r="L1" s="855"/>
      <c r="M1" s="866" t="s">
        <v>9</v>
      </c>
      <c r="N1" s="866" t="s">
        <v>10</v>
      </c>
      <c r="O1" s="866" t="s">
        <v>11</v>
      </c>
      <c r="P1" s="963" t="s">
        <v>12</v>
      </c>
    </row>
    <row r="2" spans="1:16" ht="18.75" x14ac:dyDescent="0.2">
      <c r="A2" s="215" t="s">
        <v>1</v>
      </c>
      <c r="B2" s="909"/>
      <c r="C2" s="378"/>
      <c r="D2" s="217" t="s">
        <v>5</v>
      </c>
      <c r="E2" s="424"/>
      <c r="F2" s="424"/>
      <c r="G2" s="856"/>
      <c r="H2" s="857"/>
      <c r="I2" s="858"/>
      <c r="J2" s="856"/>
      <c r="K2" s="857"/>
      <c r="L2" s="858"/>
      <c r="M2" s="867"/>
      <c r="N2" s="867"/>
      <c r="O2" s="867"/>
      <c r="P2" s="964"/>
    </row>
    <row r="3" spans="1:16" ht="18.75" x14ac:dyDescent="0.2">
      <c r="A3" s="215" t="s">
        <v>2</v>
      </c>
      <c r="B3" s="909"/>
      <c r="C3" s="378"/>
      <c r="D3" s="217" t="s">
        <v>7</v>
      </c>
      <c r="E3" s="424"/>
      <c r="F3" s="424"/>
      <c r="G3" s="856"/>
      <c r="H3" s="857"/>
      <c r="I3" s="858"/>
      <c r="J3" s="856"/>
      <c r="K3" s="857"/>
      <c r="L3" s="858"/>
      <c r="M3" s="867"/>
      <c r="N3" s="867"/>
      <c r="O3" s="867"/>
      <c r="P3" s="964"/>
    </row>
    <row r="4" spans="1:16" ht="18.75" x14ac:dyDescent="0.2">
      <c r="A4" s="215" t="s">
        <v>58</v>
      </c>
      <c r="B4" s="909"/>
      <c r="C4" s="378"/>
      <c r="D4" s="217" t="s">
        <v>60</v>
      </c>
      <c r="E4" s="424"/>
      <c r="F4" s="424"/>
      <c r="G4" s="856"/>
      <c r="H4" s="857"/>
      <c r="I4" s="858"/>
      <c r="J4" s="856"/>
      <c r="K4" s="857"/>
      <c r="L4" s="858"/>
      <c r="M4" s="867"/>
      <c r="N4" s="867"/>
      <c r="O4" s="867"/>
      <c r="P4" s="964"/>
    </row>
    <row r="5" spans="1:16" ht="19.5" thickBot="1" x14ac:dyDescent="0.25">
      <c r="A5" s="216" t="s">
        <v>4</v>
      </c>
      <c r="B5" s="910"/>
      <c r="C5" s="382"/>
      <c r="D5" s="218"/>
      <c r="E5" s="425"/>
      <c r="F5" s="425"/>
      <c r="G5" s="859"/>
      <c r="H5" s="860"/>
      <c r="I5" s="861"/>
      <c r="J5" s="859"/>
      <c r="K5" s="860"/>
      <c r="L5" s="861"/>
      <c r="M5" s="868"/>
      <c r="N5" s="868"/>
      <c r="O5" s="868"/>
      <c r="P5" s="965"/>
    </row>
    <row r="6" spans="1:16" ht="43.5" customHeight="1" thickBot="1" x14ac:dyDescent="0.25">
      <c r="A6" s="181">
        <v>44880</v>
      </c>
      <c r="B6" s="16"/>
      <c r="C6" s="456" t="s">
        <v>1309</v>
      </c>
      <c r="D6" s="170" t="s">
        <v>1224</v>
      </c>
      <c r="E6" s="367" t="s">
        <v>1308</v>
      </c>
      <c r="F6" s="475" t="s">
        <v>1381</v>
      </c>
      <c r="G6" s="475" t="s">
        <v>1415</v>
      </c>
      <c r="H6" s="681" t="s">
        <v>1416</v>
      </c>
      <c r="I6" s="475" t="s">
        <v>1417</v>
      </c>
      <c r="J6" s="681" t="s">
        <v>1319</v>
      </c>
      <c r="K6" s="475" t="s">
        <v>1418</v>
      </c>
      <c r="L6" s="475" t="s">
        <v>1419</v>
      </c>
      <c r="M6" s="154" t="str">
        <f>'Данные по ТП'!C110</f>
        <v>ТМ-630/10</v>
      </c>
      <c r="N6" s="125" t="s">
        <v>1225</v>
      </c>
      <c r="O6" s="124" t="s">
        <v>5</v>
      </c>
      <c r="P6" s="126">
        <f>'Данные по ТП'!F110</f>
        <v>24647</v>
      </c>
    </row>
    <row r="7" spans="1:16" ht="19.5" thickBot="1" x14ac:dyDescent="0.25">
      <c r="A7" s="850" t="s">
        <v>1687</v>
      </c>
      <c r="B7" s="872" t="s">
        <v>387</v>
      </c>
      <c r="C7" s="378">
        <v>1</v>
      </c>
      <c r="D7" s="161" t="s">
        <v>1156</v>
      </c>
      <c r="E7" s="368"/>
      <c r="F7" s="655">
        <f>((O7*1.73*220*0.9)/1000)+((N7*1.73*220*0.9)/1000)+((M7*1.73*220*0.9)/1000)</f>
        <v>0</v>
      </c>
      <c r="G7" s="845">
        <v>234</v>
      </c>
      <c r="H7" s="845">
        <v>241</v>
      </c>
      <c r="I7" s="845">
        <v>238</v>
      </c>
      <c r="J7" s="845">
        <v>412</v>
      </c>
      <c r="K7" s="845">
        <v>413</v>
      </c>
      <c r="L7" s="845">
        <v>412</v>
      </c>
      <c r="M7" s="190">
        <v>0</v>
      </c>
      <c r="N7" s="190">
        <v>0</v>
      </c>
      <c r="O7" s="190">
        <v>0</v>
      </c>
      <c r="P7" s="190">
        <v>0</v>
      </c>
    </row>
    <row r="8" spans="1:16" ht="19.5" thickBot="1" x14ac:dyDescent="0.25">
      <c r="A8" s="913"/>
      <c r="B8" s="896"/>
      <c r="C8" s="379">
        <v>2</v>
      </c>
      <c r="D8" s="161" t="s">
        <v>1157</v>
      </c>
      <c r="E8" s="368"/>
      <c r="F8" s="655">
        <f t="shared" ref="F8:F17" si="0">((O8*1.73*220*0.9)/1000)+((N8*1.73*220*0.9)/1000)+((M8*1.73*220*0.9)/1000)</f>
        <v>20.552399999999999</v>
      </c>
      <c r="G8" s="846"/>
      <c r="H8" s="846"/>
      <c r="I8" s="846"/>
      <c r="J8" s="846"/>
      <c r="K8" s="846"/>
      <c r="L8" s="846"/>
      <c r="M8" s="190">
        <v>27</v>
      </c>
      <c r="N8" s="190">
        <v>12</v>
      </c>
      <c r="O8" s="190">
        <v>21</v>
      </c>
      <c r="P8" s="190">
        <v>8</v>
      </c>
    </row>
    <row r="9" spans="1:16" ht="19.5" thickBot="1" x14ac:dyDescent="0.25">
      <c r="A9" s="913"/>
      <c r="B9" s="896"/>
      <c r="C9" s="379">
        <v>3</v>
      </c>
      <c r="D9" s="161" t="s">
        <v>1158</v>
      </c>
      <c r="E9" s="368"/>
      <c r="F9" s="655">
        <f t="shared" si="0"/>
        <v>15.071760000000001</v>
      </c>
      <c r="G9" s="655"/>
      <c r="H9" s="655"/>
      <c r="I9" s="655"/>
      <c r="J9" s="655"/>
      <c r="K9" s="655"/>
      <c r="L9" s="655"/>
      <c r="M9" s="190">
        <v>8</v>
      </c>
      <c r="N9" s="190">
        <v>16</v>
      </c>
      <c r="O9" s="190">
        <v>20</v>
      </c>
      <c r="P9" s="190">
        <v>7</v>
      </c>
    </row>
    <row r="10" spans="1:16" ht="19.5" thickBot="1" x14ac:dyDescent="0.25">
      <c r="A10" s="913"/>
      <c r="B10" s="896"/>
      <c r="C10" s="379">
        <v>4</v>
      </c>
      <c r="D10" s="161" t="s">
        <v>1159</v>
      </c>
      <c r="E10" s="368"/>
      <c r="F10" s="655">
        <f t="shared" si="0"/>
        <v>33.226379999999999</v>
      </c>
      <c r="G10" s="655"/>
      <c r="H10" s="655"/>
      <c r="I10" s="655"/>
      <c r="J10" s="655"/>
      <c r="K10" s="655"/>
      <c r="L10" s="655"/>
      <c r="M10" s="190">
        <v>26</v>
      </c>
      <c r="N10" s="190">
        <v>34</v>
      </c>
      <c r="O10" s="190">
        <v>37</v>
      </c>
      <c r="P10" s="190">
        <v>5</v>
      </c>
    </row>
    <row r="11" spans="1:16" ht="19.5" thickBot="1" x14ac:dyDescent="0.25">
      <c r="A11" s="913"/>
      <c r="B11" s="896"/>
      <c r="C11" s="379">
        <v>5</v>
      </c>
      <c r="D11" s="161" t="s">
        <v>1160</v>
      </c>
      <c r="E11" s="368"/>
      <c r="F11" s="655">
        <f t="shared" si="0"/>
        <v>47.613059999999997</v>
      </c>
      <c r="G11" s="655"/>
      <c r="H11" s="655"/>
      <c r="I11" s="655"/>
      <c r="J11" s="655"/>
      <c r="K11" s="655"/>
      <c r="L11" s="655"/>
      <c r="M11" s="190">
        <v>62</v>
      </c>
      <c r="N11" s="190">
        <v>42</v>
      </c>
      <c r="O11" s="190">
        <v>35</v>
      </c>
      <c r="P11" s="190">
        <v>17</v>
      </c>
    </row>
    <row r="12" spans="1:16" ht="19.5" thickBot="1" x14ac:dyDescent="0.25">
      <c r="A12" s="913"/>
      <c r="B12" s="896"/>
      <c r="C12" s="379">
        <v>6</v>
      </c>
      <c r="D12" s="161" t="s">
        <v>1161</v>
      </c>
      <c r="E12" s="368"/>
      <c r="F12" s="655">
        <f t="shared" si="0"/>
        <v>94.198499999999996</v>
      </c>
      <c r="G12" s="655"/>
      <c r="H12" s="655"/>
      <c r="I12" s="655"/>
      <c r="J12" s="655"/>
      <c r="K12" s="655"/>
      <c r="L12" s="655"/>
      <c r="M12" s="190">
        <v>105</v>
      </c>
      <c r="N12" s="190">
        <v>76</v>
      </c>
      <c r="O12" s="190">
        <v>94</v>
      </c>
      <c r="P12" s="190">
        <v>16</v>
      </c>
    </row>
    <row r="13" spans="1:16" ht="19.5" thickBot="1" x14ac:dyDescent="0.25">
      <c r="A13" s="913"/>
      <c r="B13" s="896"/>
      <c r="C13" s="379">
        <v>7</v>
      </c>
      <c r="D13" s="161" t="s">
        <v>1162</v>
      </c>
      <c r="E13" s="368"/>
      <c r="F13" s="655">
        <f t="shared" si="0"/>
        <v>5.1381000000000006</v>
      </c>
      <c r="G13" s="655"/>
      <c r="H13" s="655"/>
      <c r="I13" s="655"/>
      <c r="J13" s="655"/>
      <c r="K13" s="655"/>
      <c r="L13" s="655"/>
      <c r="M13" s="190">
        <v>2</v>
      </c>
      <c r="N13" s="190">
        <v>4</v>
      </c>
      <c r="O13" s="190">
        <v>9</v>
      </c>
      <c r="P13" s="190">
        <v>4</v>
      </c>
    </row>
    <row r="14" spans="1:16" ht="19.5" thickBot="1" x14ac:dyDescent="0.25">
      <c r="A14" s="913"/>
      <c r="B14" s="896"/>
      <c r="C14" s="379">
        <v>8</v>
      </c>
      <c r="D14" s="161" t="s">
        <v>1163</v>
      </c>
      <c r="E14" s="368"/>
      <c r="F14" s="655">
        <f t="shared" si="0"/>
        <v>56.176560000000009</v>
      </c>
      <c r="G14" s="655"/>
      <c r="H14" s="655"/>
      <c r="I14" s="655"/>
      <c r="J14" s="655"/>
      <c r="K14" s="655"/>
      <c r="L14" s="655"/>
      <c r="M14" s="190">
        <v>50</v>
      </c>
      <c r="N14" s="190">
        <v>60</v>
      </c>
      <c r="O14" s="190">
        <v>54</v>
      </c>
      <c r="P14" s="190">
        <v>11</v>
      </c>
    </row>
    <row r="15" spans="1:16" ht="19.5" thickBot="1" x14ac:dyDescent="0.35">
      <c r="A15" s="913"/>
      <c r="B15" s="896"/>
      <c r="C15" s="379"/>
      <c r="D15" s="171" t="s">
        <v>1534</v>
      </c>
      <c r="E15" s="373"/>
      <c r="F15" s="655">
        <f t="shared" si="0"/>
        <v>5.1381000000000006</v>
      </c>
      <c r="G15" s="655"/>
      <c r="H15" s="655"/>
      <c r="I15" s="655"/>
      <c r="J15" s="655"/>
      <c r="K15" s="655"/>
      <c r="L15" s="655"/>
      <c r="M15" s="226">
        <v>5</v>
      </c>
      <c r="N15" s="227">
        <v>5</v>
      </c>
      <c r="O15" s="227">
        <v>5</v>
      </c>
      <c r="P15" s="227">
        <v>0</v>
      </c>
    </row>
    <row r="16" spans="1:16" ht="19.5" thickBot="1" x14ac:dyDescent="0.35">
      <c r="A16" s="913"/>
      <c r="B16" s="896"/>
      <c r="C16" s="379"/>
      <c r="D16" s="171" t="s">
        <v>1535</v>
      </c>
      <c r="E16" s="373"/>
      <c r="F16" s="815">
        <f t="shared" si="0"/>
        <v>0</v>
      </c>
      <c r="G16" s="373"/>
      <c r="H16" s="373"/>
      <c r="I16" s="373"/>
      <c r="J16" s="373"/>
      <c r="K16" s="373"/>
      <c r="L16" s="373"/>
      <c r="M16" s="226">
        <v>0</v>
      </c>
      <c r="N16" s="227">
        <v>0</v>
      </c>
      <c r="O16" s="227">
        <v>0</v>
      </c>
      <c r="P16" s="227">
        <v>0</v>
      </c>
    </row>
    <row r="17" spans="1:16" ht="19.5" thickBot="1" x14ac:dyDescent="0.35">
      <c r="A17" s="913"/>
      <c r="B17" s="896"/>
      <c r="C17" s="379">
        <v>17</v>
      </c>
      <c r="D17" s="171" t="s">
        <v>1738</v>
      </c>
      <c r="E17" s="373"/>
      <c r="F17" s="815">
        <f t="shared" si="0"/>
        <v>0</v>
      </c>
      <c r="G17" s="373"/>
      <c r="H17" s="373"/>
      <c r="I17" s="373"/>
      <c r="J17" s="373"/>
      <c r="K17" s="373"/>
      <c r="L17" s="373"/>
      <c r="M17" s="226">
        <v>0</v>
      </c>
      <c r="N17" s="227">
        <v>0</v>
      </c>
      <c r="O17" s="227">
        <v>0</v>
      </c>
      <c r="P17" s="227">
        <v>0</v>
      </c>
    </row>
    <row r="18" spans="1:16" ht="18.75" thickBot="1" x14ac:dyDescent="0.25">
      <c r="A18" s="913"/>
      <c r="B18" s="896"/>
      <c r="C18" s="379"/>
      <c r="D18" s="3" t="s">
        <v>1187</v>
      </c>
      <c r="E18" s="370"/>
      <c r="F18" s="370"/>
      <c r="G18" s="370"/>
      <c r="H18" s="370"/>
      <c r="I18" s="370"/>
      <c r="J18" s="370"/>
      <c r="K18" s="370"/>
      <c r="L18" s="370"/>
      <c r="M18" s="6">
        <f>SUM(M7:M17)</f>
        <v>285</v>
      </c>
      <c r="N18" s="6">
        <f>SUM(N7:N17)</f>
        <v>249</v>
      </c>
      <c r="O18" s="6">
        <f>SUM(O7:O17)</f>
        <v>275</v>
      </c>
      <c r="P18" s="6">
        <f>SUM(P7:P17)</f>
        <v>68</v>
      </c>
    </row>
    <row r="19" spans="1:16" ht="19.5" thickBot="1" x14ac:dyDescent="0.25">
      <c r="A19" s="913"/>
      <c r="B19" s="896"/>
      <c r="C19" s="379"/>
      <c r="D19" s="3" t="s">
        <v>1188</v>
      </c>
      <c r="E19" s="370"/>
      <c r="F19" s="370"/>
      <c r="G19" s="370"/>
      <c r="H19" s="370"/>
      <c r="I19" s="370"/>
      <c r="J19" s="370"/>
      <c r="K19" s="370"/>
      <c r="L19" s="370"/>
      <c r="M19" s="130">
        <f t="shared" ref="M19:O19" si="1">(M18*1.73*220*0.9)/1000</f>
        <v>97.623900000000006</v>
      </c>
      <c r="N19" s="130">
        <f t="shared" si="1"/>
        <v>85.292459999999991</v>
      </c>
      <c r="O19" s="130">
        <f t="shared" si="1"/>
        <v>94.198499999999996</v>
      </c>
      <c r="P19" s="131"/>
    </row>
    <row r="20" spans="1:16" ht="18.75" thickBot="1" x14ac:dyDescent="0.25">
      <c r="A20" s="913"/>
      <c r="B20" s="896"/>
      <c r="C20" s="379"/>
      <c r="D20" s="3" t="s">
        <v>1189</v>
      </c>
      <c r="E20" s="371"/>
      <c r="F20" s="371"/>
      <c r="G20" s="371"/>
      <c r="H20" s="371"/>
      <c r="I20" s="371"/>
      <c r="J20" s="371"/>
      <c r="K20" s="371"/>
      <c r="L20" s="371"/>
      <c r="M20" s="869">
        <f>(M19+N19+O19)</f>
        <v>277.11486000000002</v>
      </c>
      <c r="N20" s="870"/>
      <c r="O20" s="870"/>
      <c r="P20" s="871"/>
    </row>
    <row r="21" spans="1:16" ht="19.5" thickBot="1" x14ac:dyDescent="0.25">
      <c r="A21" s="913"/>
      <c r="B21" s="896"/>
      <c r="C21" s="380"/>
      <c r="D21" s="898"/>
      <c r="E21" s="899"/>
      <c r="F21" s="899"/>
      <c r="G21" s="899"/>
      <c r="H21" s="899"/>
      <c r="I21" s="899"/>
      <c r="J21" s="899"/>
      <c r="K21" s="899"/>
      <c r="L21" s="899"/>
      <c r="M21" s="899"/>
      <c r="N21" s="899"/>
      <c r="O21" s="899"/>
      <c r="P21" s="900"/>
    </row>
    <row r="22" spans="1:16" ht="43.5" customHeight="1" thickBot="1" x14ac:dyDescent="0.25">
      <c r="A22" s="913"/>
      <c r="B22" s="896"/>
      <c r="C22" s="456" t="s">
        <v>1309</v>
      </c>
      <c r="D22" s="170" t="s">
        <v>1200</v>
      </c>
      <c r="E22" s="367" t="s">
        <v>1308</v>
      </c>
      <c r="F22" s="475" t="s">
        <v>1381</v>
      </c>
      <c r="G22" s="475" t="s">
        <v>1415</v>
      </c>
      <c r="H22" s="681" t="s">
        <v>1416</v>
      </c>
      <c r="I22" s="475" t="s">
        <v>1417</v>
      </c>
      <c r="J22" s="681" t="s">
        <v>1319</v>
      </c>
      <c r="K22" s="475" t="s">
        <v>1418</v>
      </c>
      <c r="L22" s="475" t="s">
        <v>1419</v>
      </c>
      <c r="M22" s="154" t="str">
        <f>'Данные по ТП'!C111</f>
        <v>ТМ-630/10</v>
      </c>
      <c r="N22" s="125" t="s">
        <v>1225</v>
      </c>
      <c r="O22" s="124" t="s">
        <v>5</v>
      </c>
      <c r="P22" s="126">
        <f>'Данные по ТП'!F111</f>
        <v>24606</v>
      </c>
    </row>
    <row r="23" spans="1:16" ht="19.5" thickBot="1" x14ac:dyDescent="0.25">
      <c r="A23" s="913"/>
      <c r="B23" s="896"/>
      <c r="C23" s="379">
        <v>9</v>
      </c>
      <c r="D23" s="161" t="s">
        <v>1164</v>
      </c>
      <c r="E23" s="368"/>
      <c r="F23" s="655">
        <f>((O23*1.73*220*0.9)/1000)+((N23*1.73*220*0.9)/1000)+((M23*1.73*220*0.9)/1000)</f>
        <v>0</v>
      </c>
      <c r="G23" s="845">
        <v>235</v>
      </c>
      <c r="H23" s="845">
        <v>235</v>
      </c>
      <c r="I23" s="845">
        <v>234</v>
      </c>
      <c r="J23" s="845">
        <v>405</v>
      </c>
      <c r="K23" s="845">
        <v>407</v>
      </c>
      <c r="L23" s="845">
        <v>407</v>
      </c>
      <c r="M23" s="190">
        <v>0</v>
      </c>
      <c r="N23" s="190">
        <v>0</v>
      </c>
      <c r="O23" s="190">
        <v>0</v>
      </c>
      <c r="P23" s="190">
        <v>0</v>
      </c>
    </row>
    <row r="24" spans="1:16" ht="19.5" thickBot="1" x14ac:dyDescent="0.25">
      <c r="A24" s="913"/>
      <c r="B24" s="896"/>
      <c r="C24" s="379">
        <v>10</v>
      </c>
      <c r="D24" s="161" t="s">
        <v>1165</v>
      </c>
      <c r="E24" s="368"/>
      <c r="F24" s="655">
        <f t="shared" ref="F24:F32" si="2">((O24*1.73*220*0.9)/1000)+((N24*1.73*220*0.9)/1000)+((M24*1.73*220*0.9)/1000)</f>
        <v>0</v>
      </c>
      <c r="G24" s="846"/>
      <c r="H24" s="846"/>
      <c r="I24" s="846"/>
      <c r="J24" s="846"/>
      <c r="K24" s="846"/>
      <c r="L24" s="846"/>
      <c r="M24" s="190">
        <v>0</v>
      </c>
      <c r="N24" s="190">
        <v>0</v>
      </c>
      <c r="O24" s="190">
        <v>0</v>
      </c>
      <c r="P24" s="190">
        <v>0</v>
      </c>
    </row>
    <row r="25" spans="1:16" ht="19.5" thickBot="1" x14ac:dyDescent="0.25">
      <c r="A25" s="913"/>
      <c r="B25" s="896"/>
      <c r="C25" s="379">
        <v>11</v>
      </c>
      <c r="D25" s="161" t="s">
        <v>1166</v>
      </c>
      <c r="E25" s="368"/>
      <c r="F25" s="655">
        <f t="shared" si="2"/>
        <v>8.5635000000000012</v>
      </c>
      <c r="G25" s="655"/>
      <c r="H25" s="655"/>
      <c r="I25" s="655"/>
      <c r="J25" s="655"/>
      <c r="K25" s="655"/>
      <c r="L25" s="655"/>
      <c r="M25" s="190">
        <v>0</v>
      </c>
      <c r="N25" s="190">
        <v>17</v>
      </c>
      <c r="O25" s="190">
        <v>8</v>
      </c>
      <c r="P25" s="190">
        <v>12</v>
      </c>
    </row>
    <row r="26" spans="1:16" ht="19.5" thickBot="1" x14ac:dyDescent="0.25">
      <c r="A26" s="913"/>
      <c r="B26" s="896"/>
      <c r="C26" s="379">
        <v>12</v>
      </c>
      <c r="D26" s="161" t="s">
        <v>1167</v>
      </c>
      <c r="E26" s="368"/>
      <c r="F26" s="655">
        <f t="shared" si="2"/>
        <v>0</v>
      </c>
      <c r="G26" s="655"/>
      <c r="H26" s="655"/>
      <c r="I26" s="655"/>
      <c r="J26" s="655"/>
      <c r="K26" s="655"/>
      <c r="L26" s="655"/>
      <c r="M26" s="190">
        <v>0</v>
      </c>
      <c r="N26" s="190">
        <v>0</v>
      </c>
      <c r="O26" s="190">
        <v>0</v>
      </c>
      <c r="P26" s="190">
        <v>0</v>
      </c>
    </row>
    <row r="27" spans="1:16" ht="19.5" thickBot="1" x14ac:dyDescent="0.25">
      <c r="A27" s="913"/>
      <c r="B27" s="896"/>
      <c r="C27" s="379">
        <v>13</v>
      </c>
      <c r="D27" s="161" t="s">
        <v>1168</v>
      </c>
      <c r="E27" s="368"/>
      <c r="F27" s="655">
        <f t="shared" si="2"/>
        <v>0</v>
      </c>
      <c r="G27" s="655"/>
      <c r="H27" s="655"/>
      <c r="I27" s="655"/>
      <c r="J27" s="655"/>
      <c r="K27" s="655"/>
      <c r="L27" s="655"/>
      <c r="M27" s="190">
        <v>0</v>
      </c>
      <c r="N27" s="190">
        <v>0</v>
      </c>
      <c r="O27" s="190">
        <v>0</v>
      </c>
      <c r="P27" s="190">
        <v>0</v>
      </c>
    </row>
    <row r="28" spans="1:16" ht="19.5" thickBot="1" x14ac:dyDescent="0.25">
      <c r="A28" s="913"/>
      <c r="B28" s="896"/>
      <c r="C28" s="379">
        <v>14</v>
      </c>
      <c r="D28" s="161" t="s">
        <v>1169</v>
      </c>
      <c r="E28" s="368"/>
      <c r="F28" s="655">
        <f t="shared" si="2"/>
        <v>0</v>
      </c>
      <c r="G28" s="655"/>
      <c r="H28" s="655"/>
      <c r="I28" s="655"/>
      <c r="J28" s="655"/>
      <c r="K28" s="655"/>
      <c r="L28" s="655"/>
      <c r="M28" s="190">
        <v>0</v>
      </c>
      <c r="N28" s="190">
        <v>0</v>
      </c>
      <c r="O28" s="190">
        <v>0</v>
      </c>
      <c r="P28" s="190">
        <v>0</v>
      </c>
    </row>
    <row r="29" spans="1:16" ht="19.5" thickBot="1" x14ac:dyDescent="0.25">
      <c r="A29" s="913"/>
      <c r="B29" s="896"/>
      <c r="C29" s="379">
        <v>15</v>
      </c>
      <c r="D29" s="161" t="s">
        <v>1170</v>
      </c>
      <c r="E29" s="368"/>
      <c r="F29" s="655">
        <f t="shared" si="2"/>
        <v>0</v>
      </c>
      <c r="G29" s="655"/>
      <c r="H29" s="655"/>
      <c r="I29" s="655"/>
      <c r="J29" s="655"/>
      <c r="K29" s="655"/>
      <c r="L29" s="655"/>
      <c r="M29" s="190">
        <v>0</v>
      </c>
      <c r="N29" s="190">
        <v>0</v>
      </c>
      <c r="O29" s="190">
        <v>0</v>
      </c>
      <c r="P29" s="190">
        <v>0</v>
      </c>
    </row>
    <row r="30" spans="1:16" ht="19.5" thickBot="1" x14ac:dyDescent="0.25">
      <c r="A30" s="913"/>
      <c r="B30" s="896"/>
      <c r="C30" s="379">
        <v>16</v>
      </c>
      <c r="D30" s="161" t="s">
        <v>1171</v>
      </c>
      <c r="E30" s="368"/>
      <c r="F30" s="655">
        <f t="shared" si="2"/>
        <v>36.309240000000003</v>
      </c>
      <c r="G30" s="655"/>
      <c r="H30" s="655"/>
      <c r="I30" s="655"/>
      <c r="J30" s="655"/>
      <c r="K30" s="655"/>
      <c r="L30" s="655"/>
      <c r="M30" s="190">
        <v>34</v>
      </c>
      <c r="N30" s="190">
        <v>37</v>
      </c>
      <c r="O30" s="190">
        <v>35</v>
      </c>
      <c r="P30" s="190">
        <v>3</v>
      </c>
    </row>
    <row r="31" spans="1:16" ht="19.5" thickBot="1" x14ac:dyDescent="0.25">
      <c r="A31" s="913"/>
      <c r="B31" s="896"/>
      <c r="C31" s="379"/>
      <c r="D31" s="161" t="s">
        <v>1536</v>
      </c>
      <c r="E31" s="368"/>
      <c r="F31" s="655">
        <f t="shared" si="2"/>
        <v>0</v>
      </c>
      <c r="G31" s="655"/>
      <c r="H31" s="655"/>
      <c r="I31" s="655"/>
      <c r="J31" s="655"/>
      <c r="K31" s="655"/>
      <c r="L31" s="655"/>
      <c r="M31" s="341">
        <v>0</v>
      </c>
      <c r="N31" s="341">
        <v>0</v>
      </c>
      <c r="O31" s="341">
        <v>0</v>
      </c>
      <c r="P31" s="341">
        <v>0</v>
      </c>
    </row>
    <row r="32" spans="1:16" ht="19.5" thickBot="1" x14ac:dyDescent="0.25">
      <c r="A32" s="913"/>
      <c r="B32" s="896"/>
      <c r="C32" s="379"/>
      <c r="D32" s="161" t="s">
        <v>1537</v>
      </c>
      <c r="E32" s="368"/>
      <c r="F32" s="815">
        <f t="shared" si="2"/>
        <v>15.414300000000001</v>
      </c>
      <c r="G32" s="368"/>
      <c r="H32" s="368"/>
      <c r="I32" s="368"/>
      <c r="J32" s="368"/>
      <c r="K32" s="368"/>
      <c r="L32" s="368"/>
      <c r="M32" s="341">
        <v>15</v>
      </c>
      <c r="N32" s="341">
        <v>15</v>
      </c>
      <c r="O32" s="341">
        <v>15</v>
      </c>
      <c r="P32" s="341">
        <v>5</v>
      </c>
    </row>
    <row r="33" spans="1:101" ht="18.75" thickBot="1" x14ac:dyDescent="0.25">
      <c r="A33" s="913"/>
      <c r="B33" s="896"/>
      <c r="C33" s="379"/>
      <c r="D33" s="3" t="s">
        <v>1186</v>
      </c>
      <c r="E33" s="370"/>
      <c r="F33" s="370"/>
      <c r="G33" s="370"/>
      <c r="H33" s="370"/>
      <c r="I33" s="370"/>
      <c r="J33" s="370"/>
      <c r="K33" s="370"/>
      <c r="L33" s="370"/>
      <c r="M33" s="6">
        <f>SUM(M23:M32)</f>
        <v>49</v>
      </c>
      <c r="N33" s="6">
        <f>SUM(N23:N32)</f>
        <v>69</v>
      </c>
      <c r="O33" s="6">
        <f>SUM(O23:O32)</f>
        <v>58</v>
      </c>
      <c r="P33" s="6">
        <f>SUM(P23:P32)</f>
        <v>20</v>
      </c>
    </row>
    <row r="34" spans="1:101" ht="19.5" thickBot="1" x14ac:dyDescent="0.25">
      <c r="A34" s="913"/>
      <c r="B34" s="896"/>
      <c r="C34" s="379"/>
      <c r="D34" s="3" t="s">
        <v>1188</v>
      </c>
      <c r="E34" s="370"/>
      <c r="F34" s="370"/>
      <c r="G34" s="370"/>
      <c r="H34" s="370"/>
      <c r="I34" s="370"/>
      <c r="J34" s="370"/>
      <c r="K34" s="370"/>
      <c r="L34" s="370"/>
      <c r="M34" s="130">
        <f t="shared" ref="M34:O34" si="3">(M33*1.73*220*0.9)/1000</f>
        <v>16.784459999999999</v>
      </c>
      <c r="N34" s="130">
        <f t="shared" si="3"/>
        <v>23.635260000000002</v>
      </c>
      <c r="O34" s="130">
        <f t="shared" si="3"/>
        <v>19.867319999999999</v>
      </c>
      <c r="P34" s="131"/>
    </row>
    <row r="35" spans="1:101" ht="18.75" thickBot="1" x14ac:dyDescent="0.25">
      <c r="A35" s="913"/>
      <c r="B35" s="896"/>
      <c r="C35" s="379"/>
      <c r="D35" s="3" t="s">
        <v>1190</v>
      </c>
      <c r="E35" s="371"/>
      <c r="F35" s="371"/>
      <c r="G35" s="371"/>
      <c r="H35" s="371"/>
      <c r="I35" s="371"/>
      <c r="J35" s="371"/>
      <c r="K35" s="371"/>
      <c r="L35" s="371"/>
      <c r="M35" s="869">
        <f>(M34+N34+O34)</f>
        <v>60.287039999999998</v>
      </c>
      <c r="N35" s="870"/>
      <c r="O35" s="870"/>
      <c r="P35" s="871"/>
    </row>
    <row r="36" spans="1:101" ht="19.5" thickBot="1" x14ac:dyDescent="0.25">
      <c r="A36" s="914"/>
      <c r="B36" s="897"/>
      <c r="C36" s="410"/>
      <c r="D36" s="37" t="s">
        <v>53</v>
      </c>
      <c r="E36" s="384"/>
      <c r="F36" s="384"/>
      <c r="G36" s="384"/>
      <c r="H36" s="384"/>
      <c r="I36" s="384"/>
      <c r="J36" s="384"/>
      <c r="K36" s="384"/>
      <c r="L36" s="384"/>
      <c r="M36" s="59">
        <f>M33+M18</f>
        <v>334</v>
      </c>
      <c r="N36" s="59">
        <f>N33+N18</f>
        <v>318</v>
      </c>
      <c r="O36" s="59">
        <f>O33+O18</f>
        <v>333</v>
      </c>
      <c r="P36" s="59">
        <f>P33+P18</f>
        <v>88</v>
      </c>
    </row>
    <row r="37" spans="1:101" ht="36.75" customHeight="1" thickBot="1" x14ac:dyDescent="0.25">
      <c r="A37" s="606"/>
      <c r="B37" s="643"/>
      <c r="C37" s="643"/>
      <c r="D37" s="598" t="str">
        <f>HYPERLINK("#Оглавление!h11","&lt;&lt;&lt;&lt;&lt;")</f>
        <v>&lt;&lt;&lt;&lt;&lt;</v>
      </c>
      <c r="E37" s="643"/>
      <c r="F37" s="643"/>
      <c r="G37" s="643"/>
      <c r="H37" s="643"/>
      <c r="I37" s="643"/>
      <c r="J37" s="643"/>
      <c r="K37" s="643"/>
      <c r="L37" s="643"/>
      <c r="M37" s="643"/>
      <c r="N37" s="643"/>
      <c r="O37" s="643"/>
      <c r="P37" s="643"/>
    </row>
    <row r="38" spans="1:101" ht="36.75" customHeight="1" thickBot="1" x14ac:dyDescent="0.25">
      <c r="A38" s="181">
        <v>44880</v>
      </c>
      <c r="B38" s="16"/>
      <c r="C38" s="456" t="s">
        <v>1309</v>
      </c>
      <c r="D38" s="170" t="s">
        <v>1224</v>
      </c>
      <c r="E38" s="367" t="s">
        <v>1308</v>
      </c>
      <c r="F38" s="475" t="s">
        <v>1381</v>
      </c>
      <c r="G38" s="475" t="s">
        <v>1415</v>
      </c>
      <c r="H38" s="681" t="s">
        <v>1416</v>
      </c>
      <c r="I38" s="475" t="s">
        <v>1417</v>
      </c>
      <c r="J38" s="681" t="s">
        <v>1319</v>
      </c>
      <c r="K38" s="475" t="s">
        <v>1418</v>
      </c>
      <c r="L38" s="475" t="s">
        <v>1419</v>
      </c>
      <c r="M38" s="154" t="str">
        <f>'Данные по ТП'!C112</f>
        <v>ТМ-250/10</v>
      </c>
      <c r="N38" s="125" t="s">
        <v>1225</v>
      </c>
      <c r="O38" s="124" t="s">
        <v>5</v>
      </c>
      <c r="P38" s="126">
        <f>'Данные по ТП'!F112</f>
        <v>1744</v>
      </c>
    </row>
    <row r="39" spans="1:101" ht="19.5" thickBot="1" x14ac:dyDescent="0.25">
      <c r="A39" s="850" t="s">
        <v>1687</v>
      </c>
      <c r="B39" s="872" t="s">
        <v>388</v>
      </c>
      <c r="C39" s="378">
        <v>2</v>
      </c>
      <c r="D39" s="161" t="s">
        <v>381</v>
      </c>
      <c r="E39" s="368"/>
      <c r="F39" s="655">
        <f>((O39*1.73*220*0.9)/1000)+((N39*1.73*220*0.9)/1000)+((M39*1.73*220*0.9)/1000)</f>
        <v>22.950180000000003</v>
      </c>
      <c r="G39" s="845">
        <v>247</v>
      </c>
      <c r="H39" s="845">
        <v>245</v>
      </c>
      <c r="I39" s="845">
        <v>244</v>
      </c>
      <c r="J39" s="845">
        <v>425</v>
      </c>
      <c r="K39" s="845">
        <v>425</v>
      </c>
      <c r="L39" s="845">
        <v>425</v>
      </c>
      <c r="M39" s="190">
        <v>21</v>
      </c>
      <c r="N39" s="190">
        <v>37</v>
      </c>
      <c r="O39" s="190">
        <v>9</v>
      </c>
      <c r="P39" s="190">
        <v>23</v>
      </c>
    </row>
    <row r="40" spans="1:101" ht="19.5" thickBot="1" x14ac:dyDescent="0.25">
      <c r="A40" s="913"/>
      <c r="B40" s="896"/>
      <c r="C40" s="379">
        <v>3</v>
      </c>
      <c r="D40" s="161" t="s">
        <v>382</v>
      </c>
      <c r="E40" s="368"/>
      <c r="F40" s="655">
        <f t="shared" ref="F40:F43" si="4">((O40*1.73*220*0.9)/1000)+((N40*1.73*220*0.9)/1000)+((M40*1.73*220*0.9)/1000)</f>
        <v>2.05524</v>
      </c>
      <c r="G40" s="846"/>
      <c r="H40" s="846"/>
      <c r="I40" s="846"/>
      <c r="J40" s="846"/>
      <c r="K40" s="846"/>
      <c r="L40" s="846"/>
      <c r="M40" s="190">
        <v>4</v>
      </c>
      <c r="N40" s="190">
        <v>0</v>
      </c>
      <c r="O40" s="190">
        <v>2</v>
      </c>
      <c r="P40" s="190">
        <v>2</v>
      </c>
    </row>
    <row r="41" spans="1:101" ht="19.5" thickBot="1" x14ac:dyDescent="0.25">
      <c r="A41" s="913"/>
      <c r="B41" s="896"/>
      <c r="C41" s="379">
        <v>4</v>
      </c>
      <c r="D41" s="161" t="s">
        <v>383</v>
      </c>
      <c r="E41" s="368"/>
      <c r="F41" s="655">
        <f t="shared" si="4"/>
        <v>4.4530199999999995</v>
      </c>
      <c r="G41" s="655"/>
      <c r="H41" s="655"/>
      <c r="I41" s="655"/>
      <c r="J41" s="655"/>
      <c r="K41" s="655"/>
      <c r="L41" s="655"/>
      <c r="M41" s="190">
        <v>3</v>
      </c>
      <c r="N41" s="190">
        <v>7</v>
      </c>
      <c r="O41" s="190">
        <v>3</v>
      </c>
      <c r="P41" s="190">
        <v>3</v>
      </c>
    </row>
    <row r="42" spans="1:101" ht="19.5" thickBot="1" x14ac:dyDescent="0.25">
      <c r="A42" s="913"/>
      <c r="B42" s="896"/>
      <c r="C42" s="379"/>
      <c r="D42" s="161"/>
      <c r="E42" s="368"/>
      <c r="F42" s="655">
        <f t="shared" si="4"/>
        <v>0</v>
      </c>
      <c r="G42" s="655"/>
      <c r="H42" s="655"/>
      <c r="I42" s="655"/>
      <c r="J42" s="655"/>
      <c r="K42" s="655"/>
      <c r="L42" s="655"/>
      <c r="M42" s="341"/>
      <c r="N42" s="341"/>
      <c r="O42" s="341"/>
      <c r="P42" s="341"/>
    </row>
    <row r="43" spans="1:101" ht="19.5" thickBot="1" x14ac:dyDescent="0.25">
      <c r="A43" s="913"/>
      <c r="B43" s="896"/>
      <c r="C43" s="379"/>
      <c r="D43" s="161"/>
      <c r="E43" s="368"/>
      <c r="F43" s="655">
        <f t="shared" si="4"/>
        <v>0</v>
      </c>
      <c r="G43" s="655"/>
      <c r="H43" s="655"/>
      <c r="I43" s="655"/>
      <c r="J43" s="655"/>
      <c r="K43" s="655"/>
      <c r="L43" s="655"/>
      <c r="M43" s="341"/>
      <c r="N43" s="341"/>
      <c r="O43" s="341"/>
      <c r="P43" s="341"/>
    </row>
    <row r="44" spans="1:101" ht="19.5" thickBot="1" x14ac:dyDescent="0.25">
      <c r="A44" s="913"/>
      <c r="B44" s="896"/>
      <c r="C44" s="379"/>
      <c r="D44" s="3" t="s">
        <v>1187</v>
      </c>
      <c r="E44" s="370"/>
      <c r="F44" s="655"/>
      <c r="G44" s="655"/>
      <c r="H44" s="655"/>
      <c r="I44" s="655"/>
      <c r="J44" s="655"/>
      <c r="K44" s="655"/>
      <c r="L44" s="655"/>
      <c r="M44" s="11">
        <f>SUM(M39:M43)</f>
        <v>28</v>
      </c>
      <c r="N44" s="11">
        <f>SUM(N39:N43)</f>
        <v>44</v>
      </c>
      <c r="O44" s="11">
        <f>SUM(O39:O43)</f>
        <v>14</v>
      </c>
      <c r="P44" s="11">
        <f>SUM(P39:P43)</f>
        <v>28</v>
      </c>
    </row>
    <row r="45" spans="1:101" ht="19.5" thickBot="1" x14ac:dyDescent="0.25">
      <c r="A45" s="913"/>
      <c r="B45" s="896"/>
      <c r="C45" s="379"/>
      <c r="D45" s="3" t="s">
        <v>1188</v>
      </c>
      <c r="E45" s="370"/>
      <c r="F45" s="370"/>
      <c r="G45" s="370"/>
      <c r="H45" s="370"/>
      <c r="I45" s="370"/>
      <c r="J45" s="370"/>
      <c r="K45" s="370"/>
      <c r="L45" s="370"/>
      <c r="M45" s="130">
        <f t="shared" ref="M45:O45" si="5">(M44*1.73*220*0.9)/1000</f>
        <v>9.5911199999999983</v>
      </c>
      <c r="N45" s="130">
        <f t="shared" si="5"/>
        <v>15.071760000000001</v>
      </c>
      <c r="O45" s="130">
        <f t="shared" si="5"/>
        <v>4.7955599999999992</v>
      </c>
      <c r="P45" s="131"/>
    </row>
    <row r="46" spans="1:101" ht="18.75" thickBot="1" x14ac:dyDescent="0.25">
      <c r="A46" s="913"/>
      <c r="B46" s="896"/>
      <c r="C46" s="379"/>
      <c r="D46" s="3" t="s">
        <v>1189</v>
      </c>
      <c r="E46" s="371"/>
      <c r="F46" s="371"/>
      <c r="G46" s="371"/>
      <c r="H46" s="371"/>
      <c r="I46" s="371"/>
      <c r="J46" s="371"/>
      <c r="K46" s="371"/>
      <c r="L46" s="371"/>
      <c r="M46" s="869">
        <f>(M45+N45+O45)</f>
        <v>29.45844</v>
      </c>
      <c r="N46" s="870"/>
      <c r="O46" s="870"/>
      <c r="P46" s="871"/>
    </row>
    <row r="47" spans="1:101" ht="19.5" thickBot="1" x14ac:dyDescent="0.25">
      <c r="A47" s="913"/>
      <c r="B47" s="896"/>
      <c r="C47" s="380"/>
      <c r="D47" s="898"/>
      <c r="E47" s="899"/>
      <c r="F47" s="899"/>
      <c r="G47" s="899"/>
      <c r="H47" s="899"/>
      <c r="I47" s="899"/>
      <c r="J47" s="899"/>
      <c r="K47" s="899"/>
      <c r="L47" s="899"/>
      <c r="M47" s="899"/>
      <c r="N47" s="899"/>
      <c r="O47" s="899"/>
      <c r="P47" s="900"/>
    </row>
    <row r="48" spans="1:101" s="224" customFormat="1" ht="36" customHeight="1" thickBot="1" x14ac:dyDescent="0.25">
      <c r="A48" s="913"/>
      <c r="B48" s="896"/>
      <c r="C48" s="456" t="s">
        <v>1309</v>
      </c>
      <c r="D48" s="170" t="s">
        <v>1200</v>
      </c>
      <c r="E48" s="367" t="s">
        <v>1308</v>
      </c>
      <c r="F48" s="475" t="s">
        <v>1381</v>
      </c>
      <c r="G48" s="475" t="s">
        <v>1415</v>
      </c>
      <c r="H48" s="681" t="s">
        <v>1416</v>
      </c>
      <c r="I48" s="475" t="s">
        <v>1417</v>
      </c>
      <c r="J48" s="681" t="s">
        <v>1319</v>
      </c>
      <c r="K48" s="475" t="s">
        <v>1418</v>
      </c>
      <c r="L48" s="475" t="s">
        <v>1419</v>
      </c>
      <c r="M48" s="154" t="str">
        <f>'Данные по ТП'!C113</f>
        <v>ТМ-250/10</v>
      </c>
      <c r="N48" s="125" t="s">
        <v>1225</v>
      </c>
      <c r="O48" s="124" t="s">
        <v>5</v>
      </c>
      <c r="P48" s="126">
        <f>'Данные по ТП'!F113</f>
        <v>1447</v>
      </c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</row>
    <row r="49" spans="1:101" ht="19.5" thickBot="1" x14ac:dyDescent="0.25">
      <c r="A49" s="913"/>
      <c r="B49" s="896"/>
      <c r="C49" s="379">
        <v>6</v>
      </c>
      <c r="D49" s="161" t="s">
        <v>384</v>
      </c>
      <c r="E49" s="368"/>
      <c r="F49" s="655">
        <f>((O49*1.73*220*0.9)/1000)+((N49*1.73*220*0.9)/1000)+((M49*1.73*220*0.9)/1000)</f>
        <v>4.4530200000000004</v>
      </c>
      <c r="G49" s="845">
        <v>247</v>
      </c>
      <c r="H49" s="845">
        <v>247</v>
      </c>
      <c r="I49" s="845">
        <v>247</v>
      </c>
      <c r="J49" s="845">
        <v>428</v>
      </c>
      <c r="K49" s="845">
        <v>428</v>
      </c>
      <c r="L49" s="845">
        <v>427</v>
      </c>
      <c r="M49" s="190">
        <v>4</v>
      </c>
      <c r="N49" s="190">
        <v>5</v>
      </c>
      <c r="O49" s="190">
        <v>4</v>
      </c>
      <c r="P49" s="190">
        <v>1</v>
      </c>
    </row>
    <row r="50" spans="1:101" ht="19.5" thickBot="1" x14ac:dyDescent="0.25">
      <c r="A50" s="913"/>
      <c r="B50" s="896"/>
      <c r="C50" s="379">
        <v>7</v>
      </c>
      <c r="D50" s="161" t="s">
        <v>385</v>
      </c>
      <c r="E50" s="368"/>
      <c r="F50" s="655">
        <f t="shared" ref="F50:F53" si="6">((O50*1.73*220*0.9)/1000)+((N50*1.73*220*0.9)/1000)+((M50*1.73*220*0.9)/1000)</f>
        <v>1.7127000000000001</v>
      </c>
      <c r="G50" s="846"/>
      <c r="H50" s="846"/>
      <c r="I50" s="846"/>
      <c r="J50" s="846"/>
      <c r="K50" s="846"/>
      <c r="L50" s="846"/>
      <c r="M50" s="190">
        <v>0</v>
      </c>
      <c r="N50" s="190">
        <v>5</v>
      </c>
      <c r="O50" s="190">
        <v>0</v>
      </c>
      <c r="P50" s="190">
        <v>5</v>
      </c>
    </row>
    <row r="51" spans="1:101" ht="19.5" thickBot="1" x14ac:dyDescent="0.25">
      <c r="A51" s="913"/>
      <c r="B51" s="896"/>
      <c r="C51" s="379">
        <v>8</v>
      </c>
      <c r="D51" s="161" t="s">
        <v>386</v>
      </c>
      <c r="E51" s="368"/>
      <c r="F51" s="655">
        <f t="shared" si="6"/>
        <v>0</v>
      </c>
      <c r="G51" s="655"/>
      <c r="H51" s="655"/>
      <c r="I51" s="655"/>
      <c r="J51" s="655"/>
      <c r="K51" s="655"/>
      <c r="L51" s="655"/>
      <c r="M51" s="190">
        <v>0</v>
      </c>
      <c r="N51" s="190">
        <v>0</v>
      </c>
      <c r="O51" s="190">
        <v>0</v>
      </c>
      <c r="P51" s="190">
        <v>0</v>
      </c>
    </row>
    <row r="52" spans="1:101" ht="19.5" thickBot="1" x14ac:dyDescent="0.25">
      <c r="A52" s="913"/>
      <c r="B52" s="896"/>
      <c r="C52" s="379"/>
      <c r="D52" s="161"/>
      <c r="E52" s="368"/>
      <c r="F52" s="655">
        <f t="shared" si="6"/>
        <v>0</v>
      </c>
      <c r="G52" s="655"/>
      <c r="H52" s="655"/>
      <c r="I52" s="655"/>
      <c r="J52" s="655"/>
      <c r="K52" s="655"/>
      <c r="L52" s="655"/>
      <c r="M52" s="341"/>
      <c r="N52" s="341"/>
      <c r="O52" s="341"/>
      <c r="P52" s="341"/>
    </row>
    <row r="53" spans="1:101" ht="19.5" thickBot="1" x14ac:dyDescent="0.25">
      <c r="A53" s="913"/>
      <c r="B53" s="896"/>
      <c r="C53" s="379"/>
      <c r="D53" s="161"/>
      <c r="E53" s="368"/>
      <c r="F53" s="655">
        <f t="shared" si="6"/>
        <v>0</v>
      </c>
      <c r="G53" s="655"/>
      <c r="H53" s="655"/>
      <c r="I53" s="655"/>
      <c r="J53" s="655"/>
      <c r="K53" s="655"/>
      <c r="L53" s="655"/>
      <c r="M53" s="341"/>
      <c r="N53" s="341"/>
      <c r="O53" s="341"/>
      <c r="P53" s="341"/>
    </row>
    <row r="54" spans="1:101" ht="19.5" thickBot="1" x14ac:dyDescent="0.25">
      <c r="A54" s="913"/>
      <c r="B54" s="896"/>
      <c r="C54" s="379"/>
      <c r="D54" s="3" t="s">
        <v>1186</v>
      </c>
      <c r="E54" s="370"/>
      <c r="F54" s="370"/>
      <c r="G54" s="370"/>
      <c r="H54" s="370"/>
      <c r="I54" s="370"/>
      <c r="J54" s="370"/>
      <c r="K54" s="370"/>
      <c r="L54" s="370"/>
      <c r="M54" s="11">
        <f>SUM(M49:M51)</f>
        <v>4</v>
      </c>
      <c r="N54" s="11">
        <f>SUM(N49:N51)</f>
        <v>10</v>
      </c>
      <c r="O54" s="11">
        <f>SUM(O49:O51)</f>
        <v>4</v>
      </c>
      <c r="P54" s="11">
        <f>SUM(P49:P51)</f>
        <v>6</v>
      </c>
    </row>
    <row r="55" spans="1:101" ht="19.5" thickBot="1" x14ac:dyDescent="0.25">
      <c r="A55" s="913"/>
      <c r="B55" s="896"/>
      <c r="C55" s="379"/>
      <c r="D55" s="3" t="s">
        <v>1188</v>
      </c>
      <c r="E55" s="370"/>
      <c r="F55" s="370"/>
      <c r="G55" s="370"/>
      <c r="H55" s="370"/>
      <c r="I55" s="370"/>
      <c r="J55" s="370"/>
      <c r="K55" s="370"/>
      <c r="L55" s="370"/>
      <c r="M55" s="130">
        <f t="shared" ref="M55:O55" si="7">(M54*1.73*220*0.9)/1000</f>
        <v>1.37016</v>
      </c>
      <c r="N55" s="130">
        <f t="shared" si="7"/>
        <v>3.4254000000000002</v>
      </c>
      <c r="O55" s="130">
        <f t="shared" si="7"/>
        <v>1.37016</v>
      </c>
      <c r="P55" s="131"/>
    </row>
    <row r="56" spans="1:101" ht="18.75" thickBot="1" x14ac:dyDescent="0.25">
      <c r="A56" s="913"/>
      <c r="B56" s="896"/>
      <c r="C56" s="379"/>
      <c r="D56" s="3" t="s">
        <v>1190</v>
      </c>
      <c r="E56" s="371"/>
      <c r="F56" s="371"/>
      <c r="G56" s="371"/>
      <c r="H56" s="371"/>
      <c r="I56" s="371"/>
      <c r="J56" s="371"/>
      <c r="K56" s="371"/>
      <c r="L56" s="371"/>
      <c r="M56" s="869">
        <f>(M55+N55+O55)</f>
        <v>6.1657200000000003</v>
      </c>
      <c r="N56" s="870"/>
      <c r="O56" s="870"/>
      <c r="P56" s="871"/>
    </row>
    <row r="57" spans="1:101" ht="19.5" thickBot="1" x14ac:dyDescent="0.25">
      <c r="A57" s="914"/>
      <c r="B57" s="897"/>
      <c r="C57" s="410"/>
      <c r="D57" s="37" t="s">
        <v>53</v>
      </c>
      <c r="E57" s="384"/>
      <c r="F57" s="384"/>
      <c r="G57" s="384"/>
      <c r="H57" s="384"/>
      <c r="I57" s="384"/>
      <c r="J57" s="384"/>
      <c r="K57" s="384"/>
      <c r="L57" s="384"/>
      <c r="M57" s="48">
        <f>M54+M44</f>
        <v>32</v>
      </c>
      <c r="N57" s="48">
        <f>N54+N44</f>
        <v>54</v>
      </c>
      <c r="O57" s="48">
        <f>O54+O44</f>
        <v>18</v>
      </c>
      <c r="P57" s="48">
        <f>P54+P44</f>
        <v>34</v>
      </c>
    </row>
    <row r="58" spans="1:101" ht="32.25" customHeight="1" thickBot="1" x14ac:dyDescent="0.25">
      <c r="A58" s="606"/>
      <c r="B58" s="643"/>
      <c r="C58" s="643"/>
      <c r="D58" s="598" t="str">
        <f>HYPERLINK("#Оглавление!h11","&lt;&lt;&lt;&lt;&lt;")</f>
        <v>&lt;&lt;&lt;&lt;&lt;</v>
      </c>
      <c r="E58" s="643"/>
      <c r="F58" s="643"/>
      <c r="G58" s="643"/>
      <c r="H58" s="643"/>
      <c r="I58" s="643"/>
      <c r="J58" s="643"/>
      <c r="K58" s="643"/>
      <c r="L58" s="643"/>
      <c r="M58" s="643"/>
      <c r="N58" s="643"/>
      <c r="O58" s="643"/>
      <c r="P58" s="643"/>
    </row>
    <row r="59" spans="1:101" s="224" customFormat="1" ht="38.25" customHeight="1" thickBot="1" x14ac:dyDescent="0.35">
      <c r="A59" s="674">
        <v>44879</v>
      </c>
      <c r="B59" s="225"/>
      <c r="C59" s="456" t="s">
        <v>1309</v>
      </c>
      <c r="D59" s="170" t="s">
        <v>1200</v>
      </c>
      <c r="E59" s="367" t="s">
        <v>1308</v>
      </c>
      <c r="F59" s="475" t="s">
        <v>1381</v>
      </c>
      <c r="G59" s="475" t="s">
        <v>1415</v>
      </c>
      <c r="H59" s="681" t="s">
        <v>1416</v>
      </c>
      <c r="I59" s="475" t="s">
        <v>1417</v>
      </c>
      <c r="J59" s="681" t="s">
        <v>1319</v>
      </c>
      <c r="K59" s="475" t="s">
        <v>1418</v>
      </c>
      <c r="L59" s="475" t="s">
        <v>1419</v>
      </c>
      <c r="M59" s="154" t="str">
        <f>'Данные по ТП'!C117</f>
        <v>ТМ-630/10</v>
      </c>
      <c r="N59" s="125" t="s">
        <v>1225</v>
      </c>
      <c r="O59" s="124" t="s">
        <v>5</v>
      </c>
      <c r="P59" s="126">
        <f>'Данные по ТП'!F117</f>
        <v>70173</v>
      </c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/>
      <c r="CB59" s="223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</row>
    <row r="60" spans="1:101" ht="19.5" thickBot="1" x14ac:dyDescent="0.25">
      <c r="A60" s="850" t="s">
        <v>1656</v>
      </c>
      <c r="B60" s="872" t="s">
        <v>389</v>
      </c>
      <c r="C60" s="378">
        <v>1</v>
      </c>
      <c r="D60" s="161" t="s">
        <v>1024</v>
      </c>
      <c r="E60" s="368"/>
      <c r="F60" s="655">
        <f>((O60*1.73*220*0.9)/1000)+((N60*1.73*220*0.9)/1000)+((M60*1.73*220*0.9)/1000)</f>
        <v>1.7126999999999999</v>
      </c>
      <c r="G60" s="845">
        <v>226</v>
      </c>
      <c r="H60" s="845">
        <v>228</v>
      </c>
      <c r="I60" s="845">
        <v>228</v>
      </c>
      <c r="J60" s="845">
        <v>395</v>
      </c>
      <c r="K60" s="845">
        <v>395</v>
      </c>
      <c r="L60" s="845">
        <v>394</v>
      </c>
      <c r="M60" s="190">
        <v>2</v>
      </c>
      <c r="N60" s="190">
        <v>2</v>
      </c>
      <c r="O60" s="190">
        <v>1</v>
      </c>
      <c r="P60" s="190">
        <v>1</v>
      </c>
    </row>
    <row r="61" spans="1:101" ht="19.5" thickBot="1" x14ac:dyDescent="0.25">
      <c r="A61" s="862"/>
      <c r="B61" s="886"/>
      <c r="C61" s="378">
        <v>2</v>
      </c>
      <c r="D61" s="161" t="s">
        <v>1172</v>
      </c>
      <c r="E61" s="368"/>
      <c r="F61" s="655">
        <f t="shared" ref="F61:F69" si="8">((O61*1.73*220*0.9)/1000)+((N61*1.73*220*0.9)/1000)+((M61*1.73*220*0.9)/1000)</f>
        <v>0</v>
      </c>
      <c r="G61" s="846"/>
      <c r="H61" s="846"/>
      <c r="I61" s="846"/>
      <c r="J61" s="846"/>
      <c r="K61" s="846"/>
      <c r="L61" s="846"/>
      <c r="M61" s="190">
        <v>0</v>
      </c>
      <c r="N61" s="190">
        <v>0</v>
      </c>
      <c r="O61" s="190">
        <v>0</v>
      </c>
      <c r="P61" s="190">
        <v>0</v>
      </c>
    </row>
    <row r="62" spans="1:101" ht="19.5" thickBot="1" x14ac:dyDescent="0.25">
      <c r="A62" s="862"/>
      <c r="B62" s="886"/>
      <c r="C62" s="378">
        <v>3</v>
      </c>
      <c r="D62" s="161" t="s">
        <v>1173</v>
      </c>
      <c r="E62" s="368"/>
      <c r="F62" s="655">
        <f t="shared" si="8"/>
        <v>0</v>
      </c>
      <c r="G62" s="655"/>
      <c r="H62" s="655"/>
      <c r="I62" s="655"/>
      <c r="J62" s="655"/>
      <c r="K62" s="655"/>
      <c r="L62" s="655"/>
      <c r="M62" s="190">
        <v>0</v>
      </c>
      <c r="N62" s="190">
        <v>0</v>
      </c>
      <c r="O62" s="190">
        <v>0</v>
      </c>
      <c r="P62" s="190">
        <v>0</v>
      </c>
    </row>
    <row r="63" spans="1:101" ht="19.5" thickBot="1" x14ac:dyDescent="0.25">
      <c r="A63" s="862"/>
      <c r="B63" s="886"/>
      <c r="C63" s="378">
        <v>4</v>
      </c>
      <c r="D63" s="161" t="s">
        <v>1174</v>
      </c>
      <c r="E63" s="368"/>
      <c r="F63" s="655">
        <f t="shared" si="8"/>
        <v>5.8231799999999998</v>
      </c>
      <c r="G63" s="655"/>
      <c r="H63" s="655"/>
      <c r="I63" s="655"/>
      <c r="J63" s="655"/>
      <c r="K63" s="655"/>
      <c r="L63" s="655"/>
      <c r="M63" s="190">
        <v>5</v>
      </c>
      <c r="N63" s="190">
        <v>2</v>
      </c>
      <c r="O63" s="190">
        <v>10</v>
      </c>
      <c r="P63" s="190">
        <v>4</v>
      </c>
    </row>
    <row r="64" spans="1:101" ht="19.5" thickBot="1" x14ac:dyDescent="0.25">
      <c r="A64" s="862"/>
      <c r="B64" s="886"/>
      <c r="C64" s="378">
        <v>5</v>
      </c>
      <c r="D64" s="161" t="s">
        <v>1175</v>
      </c>
      <c r="E64" s="368"/>
      <c r="F64" s="655">
        <f t="shared" si="8"/>
        <v>3.7679400000000003</v>
      </c>
      <c r="G64" s="655"/>
      <c r="H64" s="655"/>
      <c r="I64" s="655"/>
      <c r="J64" s="655"/>
      <c r="K64" s="655"/>
      <c r="L64" s="655"/>
      <c r="M64" s="190">
        <v>4</v>
      </c>
      <c r="N64" s="190">
        <v>1</v>
      </c>
      <c r="O64" s="190">
        <v>6</v>
      </c>
      <c r="P64" s="190">
        <v>4</v>
      </c>
    </row>
    <row r="65" spans="1:16" ht="19.5" thickBot="1" x14ac:dyDescent="0.25">
      <c r="A65" s="862"/>
      <c r="B65" s="886"/>
      <c r="C65" s="378">
        <v>6</v>
      </c>
      <c r="D65" s="161" t="s">
        <v>1176</v>
      </c>
      <c r="E65" s="368"/>
      <c r="F65" s="655">
        <f t="shared" si="8"/>
        <v>24.662879999999998</v>
      </c>
      <c r="G65" s="655"/>
      <c r="H65" s="655"/>
      <c r="I65" s="655"/>
      <c r="J65" s="655"/>
      <c r="K65" s="655"/>
      <c r="L65" s="655"/>
      <c r="M65" s="190">
        <v>13</v>
      </c>
      <c r="N65" s="190">
        <v>29</v>
      </c>
      <c r="O65" s="190">
        <v>30</v>
      </c>
      <c r="P65" s="190">
        <v>17</v>
      </c>
    </row>
    <row r="66" spans="1:16" ht="19.5" thickBot="1" x14ac:dyDescent="0.25">
      <c r="A66" s="862"/>
      <c r="B66" s="886"/>
      <c r="C66" s="378">
        <v>7</v>
      </c>
      <c r="D66" s="161" t="s">
        <v>1177</v>
      </c>
      <c r="E66" s="368"/>
      <c r="F66" s="655">
        <f t="shared" si="8"/>
        <v>0</v>
      </c>
      <c r="G66" s="655"/>
      <c r="H66" s="655"/>
      <c r="I66" s="655"/>
      <c r="J66" s="655"/>
      <c r="K66" s="655"/>
      <c r="L66" s="655"/>
      <c r="M66" s="190">
        <v>0</v>
      </c>
      <c r="N66" s="190">
        <v>0</v>
      </c>
      <c r="O66" s="190">
        <v>0</v>
      </c>
      <c r="P66" s="190">
        <v>0</v>
      </c>
    </row>
    <row r="67" spans="1:16" ht="19.5" thickBot="1" x14ac:dyDescent="0.25">
      <c r="A67" s="862"/>
      <c r="B67" s="886"/>
      <c r="C67" s="378">
        <v>8</v>
      </c>
      <c r="D67" s="161" t="s">
        <v>947</v>
      </c>
      <c r="E67" s="368"/>
      <c r="F67" s="655">
        <f t="shared" si="8"/>
        <v>0</v>
      </c>
      <c r="G67" s="655"/>
      <c r="H67" s="655"/>
      <c r="I67" s="655"/>
      <c r="J67" s="655"/>
      <c r="K67" s="655"/>
      <c r="L67" s="655"/>
      <c r="M67" s="190"/>
      <c r="N67" s="190"/>
      <c r="O67" s="190"/>
      <c r="P67" s="228"/>
    </row>
    <row r="68" spans="1:16" ht="19.5" thickBot="1" x14ac:dyDescent="0.25">
      <c r="A68" s="862"/>
      <c r="B68" s="886"/>
      <c r="C68" s="378" t="s">
        <v>1315</v>
      </c>
      <c r="D68" s="161" t="s">
        <v>1178</v>
      </c>
      <c r="E68" s="368"/>
      <c r="F68" s="655">
        <f t="shared" si="8"/>
        <v>0</v>
      </c>
      <c r="G68" s="655"/>
      <c r="H68" s="655"/>
      <c r="I68" s="655"/>
      <c r="J68" s="655"/>
      <c r="K68" s="655"/>
      <c r="L68" s="655"/>
      <c r="M68" s="190"/>
      <c r="N68" s="190"/>
      <c r="O68" s="190"/>
      <c r="P68" s="228"/>
    </row>
    <row r="69" spans="1:16" ht="19.5" thickBot="1" x14ac:dyDescent="0.25">
      <c r="A69" s="862"/>
      <c r="B69" s="886"/>
      <c r="C69" s="228" t="s">
        <v>986</v>
      </c>
      <c r="D69" s="229" t="s">
        <v>986</v>
      </c>
      <c r="E69" s="392"/>
      <c r="F69" s="655">
        <f t="shared" si="8"/>
        <v>0</v>
      </c>
      <c r="G69" s="655"/>
      <c r="H69" s="655"/>
      <c r="I69" s="655"/>
      <c r="J69" s="655"/>
      <c r="K69" s="655"/>
      <c r="L69" s="655"/>
      <c r="M69" s="190">
        <v>0</v>
      </c>
      <c r="N69" s="190">
        <v>0</v>
      </c>
      <c r="O69" s="190">
        <v>0</v>
      </c>
      <c r="P69" s="190">
        <v>0</v>
      </c>
    </row>
    <row r="70" spans="1:16" ht="19.5" thickBot="1" x14ac:dyDescent="0.25">
      <c r="A70" s="862"/>
      <c r="B70" s="886"/>
      <c r="C70" s="378"/>
      <c r="D70" s="229"/>
      <c r="E70" s="392"/>
      <c r="F70" s="392"/>
      <c r="G70" s="392"/>
      <c r="H70" s="392"/>
      <c r="I70" s="392"/>
      <c r="J70" s="392"/>
      <c r="K70" s="392"/>
      <c r="L70" s="392"/>
      <c r="M70" s="341"/>
      <c r="N70" s="341"/>
      <c r="O70" s="341"/>
      <c r="P70" s="341"/>
    </row>
    <row r="71" spans="1:16" ht="19.5" thickBot="1" x14ac:dyDescent="0.25">
      <c r="A71" s="862"/>
      <c r="B71" s="886"/>
      <c r="C71" s="378"/>
      <c r="D71" s="229"/>
      <c r="E71" s="392"/>
      <c r="F71" s="392"/>
      <c r="G71" s="392"/>
      <c r="H71" s="392"/>
      <c r="I71" s="392"/>
      <c r="J71" s="392"/>
      <c r="K71" s="392"/>
      <c r="L71" s="392"/>
      <c r="M71" s="341"/>
      <c r="N71" s="341"/>
      <c r="O71" s="341"/>
      <c r="P71" s="341"/>
    </row>
    <row r="72" spans="1:16" ht="19.5" thickBot="1" x14ac:dyDescent="0.25">
      <c r="A72" s="862"/>
      <c r="B72" s="886"/>
      <c r="C72" s="378"/>
      <c r="D72" s="3" t="s">
        <v>1186</v>
      </c>
      <c r="E72" s="370"/>
      <c r="F72" s="370"/>
      <c r="G72" s="370"/>
      <c r="H72" s="370"/>
      <c r="I72" s="370"/>
      <c r="J72" s="370"/>
      <c r="K72" s="370"/>
      <c r="L72" s="370"/>
      <c r="M72" s="11">
        <f>SUM(M60:M71)</f>
        <v>24</v>
      </c>
      <c r="N72" s="11">
        <f>SUM(N60:N71)</f>
        <v>34</v>
      </c>
      <c r="O72" s="11">
        <f>SUM(O60:O71)</f>
        <v>47</v>
      </c>
      <c r="P72" s="11">
        <f>SUM(P60:P71)</f>
        <v>26</v>
      </c>
    </row>
    <row r="73" spans="1:16" ht="19.5" thickBot="1" x14ac:dyDescent="0.25">
      <c r="A73" s="862"/>
      <c r="B73" s="886"/>
      <c r="C73" s="378"/>
      <c r="D73" s="3" t="s">
        <v>1188</v>
      </c>
      <c r="E73" s="370"/>
      <c r="F73" s="370"/>
      <c r="G73" s="370"/>
      <c r="H73" s="370"/>
      <c r="I73" s="370"/>
      <c r="J73" s="370"/>
      <c r="K73" s="370"/>
      <c r="L73" s="370"/>
      <c r="M73" s="130">
        <f t="shared" ref="M73:O73" si="9">(M72*1.73*220*0.9)/1000</f>
        <v>8.2209599999999998</v>
      </c>
      <c r="N73" s="130">
        <f t="shared" si="9"/>
        <v>11.646360000000001</v>
      </c>
      <c r="O73" s="130">
        <f t="shared" si="9"/>
        <v>16.09938</v>
      </c>
      <c r="P73" s="131"/>
    </row>
    <row r="74" spans="1:16" ht="18.75" thickBot="1" x14ac:dyDescent="0.25">
      <c r="A74" s="862"/>
      <c r="B74" s="886"/>
      <c r="C74" s="378"/>
      <c r="D74" s="3" t="s">
        <v>1190</v>
      </c>
      <c r="E74" s="371"/>
      <c r="F74" s="371"/>
      <c r="G74" s="371"/>
      <c r="H74" s="371"/>
      <c r="I74" s="371"/>
      <c r="J74" s="371"/>
      <c r="K74" s="371"/>
      <c r="L74" s="371"/>
      <c r="M74" s="869">
        <f>(M73+N73+O73)</f>
        <v>35.966700000000003</v>
      </c>
      <c r="N74" s="870"/>
      <c r="O74" s="870"/>
      <c r="P74" s="871"/>
    </row>
    <row r="75" spans="1:16" ht="19.5" thickBot="1" x14ac:dyDescent="0.25">
      <c r="A75" s="862"/>
      <c r="B75" s="886"/>
      <c r="C75" s="381"/>
      <c r="D75" s="898"/>
      <c r="E75" s="899"/>
      <c r="F75" s="899"/>
      <c r="G75" s="899"/>
      <c r="H75" s="899"/>
      <c r="I75" s="899"/>
      <c r="J75" s="899"/>
      <c r="K75" s="899"/>
      <c r="L75" s="899"/>
      <c r="M75" s="899"/>
      <c r="N75" s="899"/>
      <c r="O75" s="899"/>
      <c r="P75" s="900"/>
    </row>
    <row r="76" spans="1:16" ht="45.75" customHeight="1" thickBot="1" x14ac:dyDescent="0.25">
      <c r="A76" s="862"/>
      <c r="B76" s="886"/>
      <c r="C76" s="456" t="s">
        <v>1309</v>
      </c>
      <c r="D76" s="170" t="s">
        <v>1224</v>
      </c>
      <c r="E76" s="367" t="s">
        <v>1308</v>
      </c>
      <c r="F76" s="475" t="s">
        <v>1381</v>
      </c>
      <c r="G76" s="475" t="s">
        <v>1415</v>
      </c>
      <c r="H76" s="681" t="s">
        <v>1416</v>
      </c>
      <c r="I76" s="475" t="s">
        <v>1417</v>
      </c>
      <c r="J76" s="681" t="s">
        <v>1319</v>
      </c>
      <c r="K76" s="475" t="s">
        <v>1418</v>
      </c>
      <c r="L76" s="475" t="s">
        <v>1419</v>
      </c>
      <c r="M76" s="154" t="str">
        <f>'Данные по ТП'!C116</f>
        <v>ТМ-630/10</v>
      </c>
      <c r="N76" s="125" t="s">
        <v>1225</v>
      </c>
      <c r="O76" s="124" t="s">
        <v>5</v>
      </c>
      <c r="P76" s="126">
        <f>'Данные по ТП'!F116</f>
        <v>28060</v>
      </c>
    </row>
    <row r="77" spans="1:16" ht="19.5" thickBot="1" x14ac:dyDescent="0.25">
      <c r="A77" s="862"/>
      <c r="B77" s="886"/>
      <c r="C77" s="378">
        <v>10</v>
      </c>
      <c r="D77" s="161" t="s">
        <v>1182</v>
      </c>
      <c r="E77" s="368"/>
      <c r="F77" s="655">
        <f>((O77*1.73*220*0.9)/1000)+((N77*1.73*220*0.9)/1000)+((M77*1.73*220*0.9)/1000)</f>
        <v>87.347700000000003</v>
      </c>
      <c r="G77" s="845"/>
      <c r="H77" s="845"/>
      <c r="I77" s="845"/>
      <c r="J77" s="845"/>
      <c r="K77" s="845"/>
      <c r="L77" s="845"/>
      <c r="M77" s="190">
        <v>85</v>
      </c>
      <c r="N77" s="190">
        <v>86</v>
      </c>
      <c r="O77" s="190">
        <v>84</v>
      </c>
      <c r="P77" s="190">
        <v>2</v>
      </c>
    </row>
    <row r="78" spans="1:16" ht="19.5" thickBot="1" x14ac:dyDescent="0.25">
      <c r="A78" s="862"/>
      <c r="B78" s="886"/>
      <c r="C78" s="378">
        <v>11</v>
      </c>
      <c r="D78" s="161" t="s">
        <v>1181</v>
      </c>
      <c r="E78" s="368"/>
      <c r="F78" s="655">
        <f t="shared" ref="F78:F81" si="10">((O78*1.73*220*0.9)/1000)+((N78*1.73*220*0.9)/1000)+((M78*1.73*220*0.9)/1000)</f>
        <v>3.7679400000000003</v>
      </c>
      <c r="G78" s="846"/>
      <c r="H78" s="846"/>
      <c r="I78" s="846"/>
      <c r="J78" s="846"/>
      <c r="K78" s="846"/>
      <c r="L78" s="846"/>
      <c r="M78" s="190">
        <v>6</v>
      </c>
      <c r="N78" s="190">
        <v>4</v>
      </c>
      <c r="O78" s="190">
        <v>1</v>
      </c>
      <c r="P78" s="190">
        <v>3</v>
      </c>
    </row>
    <row r="79" spans="1:16" ht="19.5" thickBot="1" x14ac:dyDescent="0.25">
      <c r="A79" s="862"/>
      <c r="B79" s="886"/>
      <c r="C79" s="378" t="s">
        <v>1316</v>
      </c>
      <c r="D79" s="161" t="s">
        <v>1180</v>
      </c>
      <c r="E79" s="368"/>
      <c r="F79" s="655">
        <f t="shared" si="10"/>
        <v>0</v>
      </c>
      <c r="G79" s="655"/>
      <c r="H79" s="655"/>
      <c r="I79" s="655"/>
      <c r="J79" s="655"/>
      <c r="K79" s="655"/>
      <c r="L79" s="655"/>
      <c r="M79" s="190"/>
      <c r="N79" s="190"/>
      <c r="O79" s="190"/>
      <c r="P79" s="190"/>
    </row>
    <row r="80" spans="1:16" ht="19.5" thickBot="1" x14ac:dyDescent="0.25">
      <c r="A80" s="862"/>
      <c r="B80" s="886"/>
      <c r="C80" s="378" t="s">
        <v>1311</v>
      </c>
      <c r="D80" s="161" t="s">
        <v>1179</v>
      </c>
      <c r="E80" s="368"/>
      <c r="F80" s="655">
        <f t="shared" si="10"/>
        <v>0</v>
      </c>
      <c r="G80" s="655"/>
      <c r="H80" s="655"/>
      <c r="I80" s="655"/>
      <c r="J80" s="655"/>
      <c r="K80" s="655"/>
      <c r="L80" s="655"/>
      <c r="M80" s="190"/>
      <c r="N80" s="190"/>
      <c r="O80" s="190"/>
      <c r="P80" s="190"/>
    </row>
    <row r="81" spans="1:16" ht="19.5" thickBot="1" x14ac:dyDescent="0.25">
      <c r="A81" s="862"/>
      <c r="B81" s="886"/>
      <c r="C81" s="378"/>
      <c r="D81" s="161"/>
      <c r="E81" s="368"/>
      <c r="F81" s="655">
        <f t="shared" si="10"/>
        <v>0</v>
      </c>
      <c r="G81" s="655"/>
      <c r="H81" s="655"/>
      <c r="I81" s="655"/>
      <c r="J81" s="655"/>
      <c r="K81" s="655"/>
      <c r="L81" s="655"/>
      <c r="M81" s="341"/>
      <c r="N81" s="341"/>
      <c r="O81" s="341"/>
      <c r="P81" s="341"/>
    </row>
    <row r="82" spans="1:16" ht="19.5" thickBot="1" x14ac:dyDescent="0.25">
      <c r="A82" s="862"/>
      <c r="B82" s="886"/>
      <c r="C82" s="378"/>
      <c r="D82" s="161"/>
      <c r="E82" s="368"/>
      <c r="F82" s="368"/>
      <c r="G82" s="368"/>
      <c r="H82" s="368"/>
      <c r="I82" s="368"/>
      <c r="J82" s="368"/>
      <c r="K82" s="368"/>
      <c r="L82" s="368"/>
      <c r="M82" s="341"/>
      <c r="N82" s="341"/>
      <c r="O82" s="341"/>
      <c r="P82" s="341"/>
    </row>
    <row r="83" spans="1:16" ht="19.5" thickBot="1" x14ac:dyDescent="0.25">
      <c r="A83" s="862"/>
      <c r="B83" s="886"/>
      <c r="C83" s="378"/>
      <c r="D83" s="3" t="s">
        <v>1187</v>
      </c>
      <c r="E83" s="370"/>
      <c r="F83" s="370"/>
      <c r="G83" s="370"/>
      <c r="H83" s="370"/>
      <c r="I83" s="370"/>
      <c r="J83" s="370"/>
      <c r="K83" s="370"/>
      <c r="L83" s="370"/>
      <c r="M83" s="11">
        <f>SUM(M77:M82)</f>
        <v>91</v>
      </c>
      <c r="N83" s="11">
        <f>SUM(N77:N82)</f>
        <v>90</v>
      </c>
      <c r="O83" s="11">
        <f>SUM(O77:O82)</f>
        <v>85</v>
      </c>
      <c r="P83" s="11">
        <f>SUM(P77:P82)</f>
        <v>5</v>
      </c>
    </row>
    <row r="84" spans="1:16" ht="19.5" thickBot="1" x14ac:dyDescent="0.25">
      <c r="A84" s="862"/>
      <c r="B84" s="886"/>
      <c r="C84" s="378"/>
      <c r="D84" s="3" t="s">
        <v>1188</v>
      </c>
      <c r="E84" s="370"/>
      <c r="F84" s="370"/>
      <c r="G84" s="370"/>
      <c r="H84" s="370"/>
      <c r="I84" s="370"/>
      <c r="J84" s="370"/>
      <c r="K84" s="370"/>
      <c r="L84" s="370"/>
      <c r="M84" s="130">
        <f t="shared" ref="M84:O84" si="11">(M83*1.73*220*0.9)/1000</f>
        <v>31.171140000000001</v>
      </c>
      <c r="N84" s="130">
        <f t="shared" si="11"/>
        <v>30.828600000000002</v>
      </c>
      <c r="O84" s="130">
        <f t="shared" si="11"/>
        <v>29.115900000000003</v>
      </c>
      <c r="P84" s="131"/>
    </row>
    <row r="85" spans="1:16" ht="18.75" thickBot="1" x14ac:dyDescent="0.25">
      <c r="A85" s="862"/>
      <c r="B85" s="886"/>
      <c r="C85" s="378"/>
      <c r="D85" s="3" t="s">
        <v>1189</v>
      </c>
      <c r="E85" s="371"/>
      <c r="F85" s="371"/>
      <c r="G85" s="371"/>
      <c r="H85" s="371"/>
      <c r="I85" s="371"/>
      <c r="J85" s="371"/>
      <c r="K85" s="371"/>
      <c r="L85" s="371"/>
      <c r="M85" s="869">
        <f>(M84+N84+O84)</f>
        <v>91.115640000000013</v>
      </c>
      <c r="N85" s="870"/>
      <c r="O85" s="870"/>
      <c r="P85" s="871"/>
    </row>
    <row r="86" spans="1:16" ht="19.5" thickBot="1" x14ac:dyDescent="0.25">
      <c r="A86" s="863"/>
      <c r="B86" s="887"/>
      <c r="C86" s="415"/>
      <c r="D86" s="37" t="s">
        <v>53</v>
      </c>
      <c r="E86" s="384"/>
      <c r="F86" s="384"/>
      <c r="G86" s="384"/>
      <c r="H86" s="384"/>
      <c r="I86" s="384"/>
      <c r="J86" s="384"/>
      <c r="K86" s="384"/>
      <c r="L86" s="384"/>
      <c r="M86" s="48">
        <f>M83+M72</f>
        <v>115</v>
      </c>
      <c r="N86" s="48">
        <f>N83+N72</f>
        <v>124</v>
      </c>
      <c r="O86" s="48">
        <f>O83+O72</f>
        <v>132</v>
      </c>
      <c r="P86" s="48">
        <f>P83+P72</f>
        <v>31</v>
      </c>
    </row>
    <row r="87" spans="1:16" ht="28.5" customHeight="1" thickBot="1" x14ac:dyDescent="0.25">
      <c r="A87" s="606"/>
      <c r="B87" s="643"/>
      <c r="C87" s="643"/>
      <c r="D87" s="598" t="str">
        <f>HYPERLINK("#Оглавление!h11","&lt;&lt;&lt;&lt;&lt;")</f>
        <v>&lt;&lt;&lt;&lt;&lt;</v>
      </c>
      <c r="E87" s="643"/>
      <c r="F87" s="643"/>
      <c r="G87" s="643"/>
      <c r="H87" s="643"/>
      <c r="I87" s="643"/>
      <c r="J87" s="643"/>
      <c r="K87" s="643"/>
      <c r="L87" s="643"/>
      <c r="M87" s="643"/>
      <c r="N87" s="643"/>
      <c r="O87" s="643"/>
      <c r="P87" s="643"/>
    </row>
    <row r="88" spans="1:16" ht="42" customHeight="1" thickBot="1" x14ac:dyDescent="0.25">
      <c r="A88" s="181">
        <v>44880</v>
      </c>
      <c r="B88" s="16"/>
      <c r="C88" s="456" t="s">
        <v>1309</v>
      </c>
      <c r="D88" s="170" t="s">
        <v>1224</v>
      </c>
      <c r="E88" s="367" t="s">
        <v>1308</v>
      </c>
      <c r="F88" s="475" t="s">
        <v>1381</v>
      </c>
      <c r="G88" s="475" t="s">
        <v>1415</v>
      </c>
      <c r="H88" s="681" t="s">
        <v>1416</v>
      </c>
      <c r="I88" s="475" t="s">
        <v>1417</v>
      </c>
      <c r="J88" s="681" t="s">
        <v>1319</v>
      </c>
      <c r="K88" s="475" t="s">
        <v>1418</v>
      </c>
      <c r="L88" s="475" t="s">
        <v>1419</v>
      </c>
      <c r="M88" s="154" t="str">
        <f>'Данные по ТП'!C118</f>
        <v>ТМ-400/10</v>
      </c>
      <c r="N88" s="125" t="s">
        <v>1225</v>
      </c>
      <c r="O88" s="124" t="s">
        <v>5</v>
      </c>
      <c r="P88" s="126">
        <f>'Данные по ТП'!F118</f>
        <v>40702</v>
      </c>
    </row>
    <row r="89" spans="1:16" ht="19.5" thickBot="1" x14ac:dyDescent="0.25">
      <c r="A89" s="850" t="s">
        <v>1687</v>
      </c>
      <c r="B89" s="872" t="s">
        <v>390</v>
      </c>
      <c r="C89" s="378">
        <v>4</v>
      </c>
      <c r="D89" s="161" t="s">
        <v>1183</v>
      </c>
      <c r="E89" s="368"/>
      <c r="F89" s="655">
        <f>((O89*1.73*220*0.9)/1000)+((N89*1.73*220*0.9)/1000)+((M89*1.73*220*0.9)/1000)</f>
        <v>52.066079999999999</v>
      </c>
      <c r="G89" s="845">
        <v>238</v>
      </c>
      <c r="H89" s="845">
        <v>232</v>
      </c>
      <c r="I89" s="845">
        <v>233</v>
      </c>
      <c r="J89" s="845">
        <v>406</v>
      </c>
      <c r="K89" s="845">
        <v>407</v>
      </c>
      <c r="L89" s="845">
        <v>407</v>
      </c>
      <c r="M89" s="190">
        <v>42</v>
      </c>
      <c r="N89" s="190">
        <v>40</v>
      </c>
      <c r="O89" s="190">
        <v>70</v>
      </c>
      <c r="P89" s="190">
        <v>23</v>
      </c>
    </row>
    <row r="90" spans="1:16" ht="19.5" thickBot="1" x14ac:dyDescent="0.25">
      <c r="A90" s="862"/>
      <c r="B90" s="886"/>
      <c r="C90" s="378"/>
      <c r="D90" s="161"/>
      <c r="E90" s="368"/>
      <c r="F90" s="655">
        <f t="shared" ref="F90:F92" si="12">((O90*1.73*220*0.9)/1000)+((N90*1.73*220*0.9)/1000)+((M90*1.73*220*0.9)/1000)</f>
        <v>0</v>
      </c>
      <c r="G90" s="846"/>
      <c r="H90" s="846"/>
      <c r="I90" s="846"/>
      <c r="J90" s="846"/>
      <c r="K90" s="846"/>
      <c r="L90" s="846"/>
      <c r="M90" s="341"/>
      <c r="N90" s="341"/>
      <c r="O90" s="341"/>
      <c r="P90" s="341"/>
    </row>
    <row r="91" spans="1:16" ht="19.5" thickBot="1" x14ac:dyDescent="0.25">
      <c r="A91" s="862"/>
      <c r="B91" s="886"/>
      <c r="C91" s="378"/>
      <c r="D91" s="161"/>
      <c r="E91" s="368"/>
      <c r="F91" s="655">
        <f t="shared" si="12"/>
        <v>0</v>
      </c>
      <c r="G91" s="655"/>
      <c r="H91" s="655"/>
      <c r="I91" s="655"/>
      <c r="J91" s="655"/>
      <c r="K91" s="655"/>
      <c r="L91" s="655"/>
      <c r="M91" s="341"/>
      <c r="N91" s="341"/>
      <c r="O91" s="341"/>
      <c r="P91" s="341"/>
    </row>
    <row r="92" spans="1:16" ht="19.5" thickBot="1" x14ac:dyDescent="0.25">
      <c r="A92" s="913"/>
      <c r="B92" s="896"/>
      <c r="C92" s="379"/>
      <c r="D92" s="3" t="s">
        <v>1187</v>
      </c>
      <c r="E92" s="370"/>
      <c r="F92" s="655">
        <f t="shared" si="12"/>
        <v>52.066079999999999</v>
      </c>
      <c r="G92" s="655"/>
      <c r="H92" s="655"/>
      <c r="I92" s="655"/>
      <c r="J92" s="655"/>
      <c r="K92" s="655"/>
      <c r="L92" s="655"/>
      <c r="M92" s="11">
        <f>SUM(M89)</f>
        <v>42</v>
      </c>
      <c r="N92" s="11">
        <f>SUM(N89)</f>
        <v>40</v>
      </c>
      <c r="O92" s="11">
        <f>SUM(O89)</f>
        <v>70</v>
      </c>
      <c r="P92" s="11">
        <f>SUM(P89)</f>
        <v>23</v>
      </c>
    </row>
    <row r="93" spans="1:16" ht="19.5" thickBot="1" x14ac:dyDescent="0.25">
      <c r="A93" s="913"/>
      <c r="B93" s="896"/>
      <c r="C93" s="379"/>
      <c r="D93" s="3" t="s">
        <v>1188</v>
      </c>
      <c r="E93" s="370"/>
      <c r="F93" s="655"/>
      <c r="G93" s="655"/>
      <c r="H93" s="655"/>
      <c r="I93" s="655"/>
      <c r="J93" s="655"/>
      <c r="K93" s="655"/>
      <c r="L93" s="655"/>
      <c r="M93" s="130">
        <f t="shared" ref="M93:O93" si="13">(M92*1.73*220*0.9)/1000</f>
        <v>14.386679999999998</v>
      </c>
      <c r="N93" s="130">
        <f t="shared" si="13"/>
        <v>13.701600000000001</v>
      </c>
      <c r="O93" s="130">
        <f t="shared" si="13"/>
        <v>23.977799999999998</v>
      </c>
      <c r="P93" s="131"/>
    </row>
    <row r="94" spans="1:16" ht="18.75" thickBot="1" x14ac:dyDescent="0.25">
      <c r="A94" s="913"/>
      <c r="B94" s="896"/>
      <c r="C94" s="379"/>
      <c r="D94" s="3" t="s">
        <v>1189</v>
      </c>
      <c r="E94" s="371"/>
      <c r="F94" s="371"/>
      <c r="G94" s="371"/>
      <c r="H94" s="371"/>
      <c r="I94" s="371"/>
      <c r="J94" s="371"/>
      <c r="K94" s="371"/>
      <c r="L94" s="371"/>
      <c r="M94" s="869">
        <f>(M93+N93+O93)</f>
        <v>52.066079999999999</v>
      </c>
      <c r="N94" s="870"/>
      <c r="O94" s="870"/>
      <c r="P94" s="871"/>
    </row>
    <row r="95" spans="1:16" ht="19.5" thickBot="1" x14ac:dyDescent="0.25">
      <c r="A95" s="913"/>
      <c r="B95" s="896"/>
      <c r="C95" s="380"/>
      <c r="D95" s="898"/>
      <c r="E95" s="899"/>
      <c r="F95" s="899"/>
      <c r="G95" s="899"/>
      <c r="H95" s="899"/>
      <c r="I95" s="899"/>
      <c r="J95" s="899"/>
      <c r="K95" s="899"/>
      <c r="L95" s="899"/>
      <c r="M95" s="899"/>
      <c r="N95" s="899"/>
      <c r="O95" s="899"/>
      <c r="P95" s="900"/>
    </row>
    <row r="96" spans="1:16" ht="39" customHeight="1" thickBot="1" x14ac:dyDescent="0.25">
      <c r="A96" s="913"/>
      <c r="B96" s="896"/>
      <c r="C96" s="456" t="s">
        <v>1309</v>
      </c>
      <c r="D96" s="123" t="s">
        <v>1200</v>
      </c>
      <c r="E96" s="367" t="s">
        <v>1308</v>
      </c>
      <c r="F96" s="475" t="s">
        <v>1381</v>
      </c>
      <c r="G96" s="475" t="s">
        <v>1415</v>
      </c>
      <c r="H96" s="681" t="s">
        <v>1416</v>
      </c>
      <c r="I96" s="475" t="s">
        <v>1417</v>
      </c>
      <c r="J96" s="681" t="s">
        <v>1319</v>
      </c>
      <c r="K96" s="475" t="s">
        <v>1418</v>
      </c>
      <c r="L96" s="475" t="s">
        <v>1419</v>
      </c>
      <c r="M96" s="154" t="str">
        <f>'Данные по ТП'!C119</f>
        <v>ТМ-250/10</v>
      </c>
      <c r="N96" s="125" t="s">
        <v>1225</v>
      </c>
      <c r="O96" s="124" t="s">
        <v>5</v>
      </c>
      <c r="P96" s="126">
        <f>'Данные по ТП'!F119</f>
        <v>1689</v>
      </c>
    </row>
    <row r="97" spans="1:16" ht="19.5" thickBot="1" x14ac:dyDescent="0.25">
      <c r="A97" s="913"/>
      <c r="B97" s="896"/>
      <c r="C97" s="379">
        <v>12</v>
      </c>
      <c r="D97" s="161" t="s">
        <v>1184</v>
      </c>
      <c r="E97" s="368"/>
      <c r="F97" s="655">
        <f>((O97*1.73*220*0.9)/1000)+((N97*1.73*220*0.9)/1000)+((M97*1.73*220*0.9)/1000)</f>
        <v>0</v>
      </c>
      <c r="G97" s="845"/>
      <c r="H97" s="845"/>
      <c r="I97" s="845"/>
      <c r="J97" s="845"/>
      <c r="K97" s="845"/>
      <c r="L97" s="845"/>
      <c r="M97" s="190">
        <v>0</v>
      </c>
      <c r="N97" s="190">
        <v>0</v>
      </c>
      <c r="O97" s="190">
        <v>0</v>
      </c>
      <c r="P97" s="190">
        <v>0</v>
      </c>
    </row>
    <row r="98" spans="1:16" ht="19.5" thickBot="1" x14ac:dyDescent="0.25">
      <c r="A98" s="913"/>
      <c r="B98" s="896"/>
      <c r="C98" s="379">
        <v>16</v>
      </c>
      <c r="D98" s="161"/>
      <c r="E98" s="368"/>
      <c r="F98" s="655">
        <f t="shared" ref="F98:F100" si="14">((O98*1.73*220*0.9)/1000)+((N98*1.73*220*0.9)/1000)+((M98*1.73*220*0.9)/1000)</f>
        <v>0</v>
      </c>
      <c r="G98" s="846"/>
      <c r="H98" s="846"/>
      <c r="I98" s="846"/>
      <c r="J98" s="846"/>
      <c r="K98" s="846"/>
      <c r="L98" s="846"/>
      <c r="M98" s="190"/>
      <c r="N98" s="190"/>
      <c r="O98" s="190"/>
      <c r="P98" s="190"/>
    </row>
    <row r="99" spans="1:16" ht="19.5" thickBot="1" x14ac:dyDescent="0.25">
      <c r="A99" s="913"/>
      <c r="B99" s="896"/>
      <c r="C99" s="379"/>
      <c r="D99" s="161"/>
      <c r="E99" s="368"/>
      <c r="F99" s="655">
        <f t="shared" si="14"/>
        <v>0</v>
      </c>
      <c r="G99" s="655"/>
      <c r="H99" s="655"/>
      <c r="I99" s="655"/>
      <c r="J99" s="655"/>
      <c r="K99" s="655"/>
      <c r="L99" s="655"/>
      <c r="M99" s="341"/>
      <c r="N99" s="341"/>
      <c r="O99" s="341"/>
      <c r="P99" s="341"/>
    </row>
    <row r="100" spans="1:16" ht="19.5" thickBot="1" x14ac:dyDescent="0.25">
      <c r="A100" s="913"/>
      <c r="B100" s="896"/>
      <c r="C100" s="379"/>
      <c r="D100" s="161"/>
      <c r="E100" s="368"/>
      <c r="F100" s="655">
        <f t="shared" si="14"/>
        <v>0</v>
      </c>
      <c r="G100" s="655"/>
      <c r="H100" s="655"/>
      <c r="I100" s="655"/>
      <c r="J100" s="655"/>
      <c r="K100" s="655"/>
      <c r="L100" s="655"/>
      <c r="M100" s="341"/>
      <c r="N100" s="341"/>
      <c r="O100" s="341"/>
      <c r="P100" s="341"/>
    </row>
    <row r="101" spans="1:16" ht="19.5" thickBot="1" x14ac:dyDescent="0.25">
      <c r="A101" s="913"/>
      <c r="B101" s="896"/>
      <c r="C101" s="379"/>
      <c r="D101" s="3" t="s">
        <v>1186</v>
      </c>
      <c r="E101" s="370"/>
      <c r="F101" s="655"/>
      <c r="G101" s="655"/>
      <c r="H101" s="655"/>
      <c r="I101" s="655"/>
      <c r="J101" s="655"/>
      <c r="K101" s="655"/>
      <c r="L101" s="655"/>
      <c r="M101" s="11">
        <f>SUM(M97:M98)</f>
        <v>0</v>
      </c>
      <c r="N101" s="11">
        <f>SUM(N97:N98)</f>
        <v>0</v>
      </c>
      <c r="O101" s="11">
        <f>SUM(O97:O98)</f>
        <v>0</v>
      </c>
      <c r="P101" s="11">
        <f>SUM(P97:P98)</f>
        <v>0</v>
      </c>
    </row>
    <row r="102" spans="1:16" ht="19.5" thickBot="1" x14ac:dyDescent="0.25">
      <c r="A102" s="913"/>
      <c r="B102" s="896"/>
      <c r="C102" s="379"/>
      <c r="D102" s="3" t="s">
        <v>1188</v>
      </c>
      <c r="E102" s="370"/>
      <c r="F102" s="370"/>
      <c r="G102" s="370"/>
      <c r="H102" s="370"/>
      <c r="I102" s="370"/>
      <c r="J102" s="370"/>
      <c r="K102" s="370"/>
      <c r="L102" s="370"/>
      <c r="M102" s="130">
        <f t="shared" ref="M102:O102" si="15">(M101*1.73*220*0.9)/1000</f>
        <v>0</v>
      </c>
      <c r="N102" s="130">
        <f t="shared" si="15"/>
        <v>0</v>
      </c>
      <c r="O102" s="130">
        <f t="shared" si="15"/>
        <v>0</v>
      </c>
      <c r="P102" s="131"/>
    </row>
    <row r="103" spans="1:16" ht="18.75" thickBot="1" x14ac:dyDescent="0.25">
      <c r="A103" s="913"/>
      <c r="B103" s="896"/>
      <c r="C103" s="379"/>
      <c r="D103" s="3" t="s">
        <v>1190</v>
      </c>
      <c r="E103" s="371"/>
      <c r="F103" s="371"/>
      <c r="G103" s="371"/>
      <c r="H103" s="371"/>
      <c r="I103" s="371"/>
      <c r="J103" s="371"/>
      <c r="K103" s="371"/>
      <c r="L103" s="371"/>
      <c r="M103" s="869">
        <f>(M102+N102+O102)</f>
        <v>0</v>
      </c>
      <c r="N103" s="870"/>
      <c r="O103" s="870"/>
      <c r="P103" s="871"/>
    </row>
    <row r="104" spans="1:16" ht="19.5" thickBot="1" x14ac:dyDescent="0.25">
      <c r="A104" s="914"/>
      <c r="B104" s="897"/>
      <c r="C104" s="410"/>
      <c r="D104" s="37" t="s">
        <v>53</v>
      </c>
      <c r="E104" s="384"/>
      <c r="F104" s="384"/>
      <c r="G104" s="384"/>
      <c r="H104" s="384"/>
      <c r="I104" s="384"/>
      <c r="J104" s="384"/>
      <c r="K104" s="384"/>
      <c r="L104" s="384"/>
      <c r="M104" s="67">
        <f>M101+M92</f>
        <v>42</v>
      </c>
      <c r="N104" s="67">
        <f>N101+N92</f>
        <v>40</v>
      </c>
      <c r="O104" s="67">
        <f>O101+O92</f>
        <v>70</v>
      </c>
      <c r="P104" s="67">
        <f>P101+P92</f>
        <v>23</v>
      </c>
    </row>
    <row r="105" spans="1:16" ht="32.25" customHeight="1" thickBot="1" x14ac:dyDescent="0.25">
      <c r="A105" s="650" t="s">
        <v>300</v>
      </c>
      <c r="B105" s="650"/>
      <c r="C105" s="650"/>
      <c r="D105" s="598" t="str">
        <f>HYPERLINK("#Оглавление!h11","&lt;&lt;&lt;&lt;&lt;")</f>
        <v>&lt;&lt;&lt;&lt;&lt;</v>
      </c>
      <c r="E105" s="650"/>
      <c r="F105" s="650"/>
      <c r="G105" s="650"/>
      <c r="H105" s="650"/>
      <c r="I105" s="650"/>
      <c r="J105" s="650"/>
      <c r="K105" s="650"/>
      <c r="L105" s="650"/>
      <c r="M105" s="650"/>
      <c r="N105" s="650"/>
      <c r="O105" s="650"/>
      <c r="P105" s="650"/>
    </row>
    <row r="106" spans="1:16" ht="36.75" customHeight="1" thickBot="1" x14ac:dyDescent="0.25">
      <c r="A106" s="181">
        <v>44880</v>
      </c>
      <c r="B106" s="76"/>
      <c r="C106" s="456" t="s">
        <v>1309</v>
      </c>
      <c r="D106" s="170" t="s">
        <v>1224</v>
      </c>
      <c r="E106" s="367" t="s">
        <v>1308</v>
      </c>
      <c r="F106" s="475" t="s">
        <v>1381</v>
      </c>
      <c r="G106" s="475" t="s">
        <v>1415</v>
      </c>
      <c r="H106" s="681" t="s">
        <v>1416</v>
      </c>
      <c r="I106" s="475" t="s">
        <v>1417</v>
      </c>
      <c r="J106" s="681" t="s">
        <v>1319</v>
      </c>
      <c r="K106" s="475" t="s">
        <v>1418</v>
      </c>
      <c r="L106" s="475" t="s">
        <v>1419</v>
      </c>
      <c r="M106" s="154" t="str">
        <f>'Данные по ТП'!C114</f>
        <v>ТМ-250/10</v>
      </c>
      <c r="N106" s="125" t="s">
        <v>1225</v>
      </c>
      <c r="O106" s="124" t="s">
        <v>5</v>
      </c>
      <c r="P106" s="126">
        <f>'Данные по ТП'!F114</f>
        <v>781911</v>
      </c>
    </row>
    <row r="107" spans="1:16" ht="19.5" thickBot="1" x14ac:dyDescent="0.25">
      <c r="A107" s="966" t="s">
        <v>1687</v>
      </c>
      <c r="B107" s="967" t="s">
        <v>1737</v>
      </c>
      <c r="C107" s="342" t="s">
        <v>939</v>
      </c>
      <c r="D107" s="164" t="s">
        <v>939</v>
      </c>
      <c r="E107" s="368"/>
      <c r="F107" s="655">
        <f>((O107*1.73*220*0.9)/1000)+((N107*1.73*220*0.9)/1000)+((M107*1.73*220*0.9)/1000)</f>
        <v>0</v>
      </c>
      <c r="G107" s="845">
        <v>243</v>
      </c>
      <c r="H107" s="845">
        <v>244</v>
      </c>
      <c r="I107" s="845">
        <v>237</v>
      </c>
      <c r="J107" s="845">
        <v>418</v>
      </c>
      <c r="K107" s="845">
        <v>418</v>
      </c>
      <c r="L107" s="845">
        <v>418</v>
      </c>
      <c r="M107" s="190"/>
      <c r="N107" s="190"/>
      <c r="O107" s="190"/>
      <c r="P107" s="190"/>
    </row>
    <row r="108" spans="1:16" ht="38.25" thickBot="1" x14ac:dyDescent="0.25">
      <c r="A108" s="966"/>
      <c r="B108" s="967"/>
      <c r="C108" s="342" t="s">
        <v>940</v>
      </c>
      <c r="D108" s="164" t="s">
        <v>1185</v>
      </c>
      <c r="E108" s="368"/>
      <c r="F108" s="655">
        <f t="shared" ref="F108:F111" si="16">((O108*1.73*220*0.9)/1000)+((N108*1.73*220*0.9)/1000)+((M108*1.73*220*0.9)/1000)</f>
        <v>111.32550000000001</v>
      </c>
      <c r="G108" s="846"/>
      <c r="H108" s="846"/>
      <c r="I108" s="846"/>
      <c r="J108" s="846"/>
      <c r="K108" s="846"/>
      <c r="L108" s="846"/>
      <c r="M108" s="190">
        <v>130</v>
      </c>
      <c r="N108" s="190">
        <v>90</v>
      </c>
      <c r="O108" s="190">
        <v>105</v>
      </c>
      <c r="P108" s="190">
        <v>24</v>
      </c>
    </row>
    <row r="109" spans="1:16" ht="19.5" thickBot="1" x14ac:dyDescent="0.25">
      <c r="A109" s="966"/>
      <c r="B109" s="967"/>
      <c r="C109" s="342" t="s">
        <v>941</v>
      </c>
      <c r="D109" s="164" t="s">
        <v>941</v>
      </c>
      <c r="E109" s="368"/>
      <c r="F109" s="655">
        <f t="shared" si="16"/>
        <v>0</v>
      </c>
      <c r="G109" s="655"/>
      <c r="H109" s="655"/>
      <c r="I109" s="655"/>
      <c r="J109" s="655"/>
      <c r="K109" s="655"/>
      <c r="L109" s="655"/>
      <c r="M109" s="190"/>
      <c r="N109" s="190"/>
      <c r="O109" s="190"/>
      <c r="P109" s="190"/>
    </row>
    <row r="110" spans="1:16" ht="19.5" thickBot="1" x14ac:dyDescent="0.25">
      <c r="A110" s="966"/>
      <c r="B110" s="967"/>
      <c r="C110" s="342" t="s">
        <v>942</v>
      </c>
      <c r="D110" s="164" t="s">
        <v>942</v>
      </c>
      <c r="E110" s="368"/>
      <c r="F110" s="655">
        <f t="shared" si="16"/>
        <v>0</v>
      </c>
      <c r="G110" s="655"/>
      <c r="H110" s="655"/>
      <c r="I110" s="655"/>
      <c r="J110" s="655"/>
      <c r="K110" s="655"/>
      <c r="L110" s="655"/>
      <c r="M110" s="190"/>
      <c r="N110" s="190"/>
      <c r="O110" s="190"/>
      <c r="P110" s="190"/>
    </row>
    <row r="111" spans="1:16" ht="19.5" thickBot="1" x14ac:dyDescent="0.25">
      <c r="A111" s="966"/>
      <c r="B111" s="967"/>
      <c r="C111" s="342"/>
      <c r="D111" s="164"/>
      <c r="E111" s="368"/>
      <c r="F111" s="655">
        <f t="shared" si="16"/>
        <v>0</v>
      </c>
      <c r="G111" s="655"/>
      <c r="H111" s="655"/>
      <c r="I111" s="655"/>
      <c r="J111" s="655"/>
      <c r="K111" s="655"/>
      <c r="L111" s="655"/>
      <c r="M111" s="341"/>
      <c r="N111" s="341"/>
      <c r="O111" s="341"/>
      <c r="P111" s="341"/>
    </row>
    <row r="112" spans="1:16" ht="19.5" thickBot="1" x14ac:dyDescent="0.3">
      <c r="A112" s="966"/>
      <c r="B112" s="967"/>
      <c r="C112" s="423"/>
      <c r="D112" s="182"/>
      <c r="E112" s="373"/>
      <c r="F112" s="373"/>
      <c r="G112" s="373"/>
      <c r="H112" s="373"/>
      <c r="I112" s="373"/>
      <c r="J112" s="373"/>
      <c r="K112" s="373"/>
      <c r="L112" s="373"/>
      <c r="M112" s="231"/>
      <c r="N112" s="231"/>
      <c r="O112" s="231"/>
      <c r="P112" s="231"/>
    </row>
    <row r="113" spans="1:16" ht="19.5" thickBot="1" x14ac:dyDescent="0.25">
      <c r="A113" s="966"/>
      <c r="B113" s="967"/>
      <c r="C113" s="382"/>
      <c r="D113" s="3" t="s">
        <v>1187</v>
      </c>
      <c r="E113" s="370"/>
      <c r="F113" s="370"/>
      <c r="G113" s="370"/>
      <c r="H113" s="370"/>
      <c r="I113" s="370"/>
      <c r="J113" s="370"/>
      <c r="K113" s="370"/>
      <c r="L113" s="370"/>
      <c r="M113" s="70">
        <f>SUM(M108:M112)</f>
        <v>130</v>
      </c>
      <c r="N113" s="70">
        <f>SUM(N108:N112)</f>
        <v>90</v>
      </c>
      <c r="O113" s="70">
        <f>SUM(O108:O112)</f>
        <v>105</v>
      </c>
      <c r="P113" s="70">
        <f>SUM(P108:P112)</f>
        <v>24</v>
      </c>
    </row>
    <row r="114" spans="1:16" ht="19.5" thickBot="1" x14ac:dyDescent="0.25">
      <c r="A114" s="966"/>
      <c r="B114" s="967"/>
      <c r="C114" s="382"/>
      <c r="D114" s="3" t="s">
        <v>1188</v>
      </c>
      <c r="E114" s="370"/>
      <c r="F114" s="370"/>
      <c r="G114" s="370"/>
      <c r="H114" s="370"/>
      <c r="I114" s="370"/>
      <c r="J114" s="370"/>
      <c r="K114" s="370"/>
      <c r="L114" s="370"/>
      <c r="M114" s="130">
        <f t="shared" ref="M114:O114" si="17">(M113*1.73*220*0.9)/1000</f>
        <v>44.530200000000008</v>
      </c>
      <c r="N114" s="130">
        <f t="shared" si="17"/>
        <v>30.828600000000002</v>
      </c>
      <c r="O114" s="130">
        <f t="shared" si="17"/>
        <v>35.966700000000003</v>
      </c>
      <c r="P114" s="131"/>
    </row>
    <row r="115" spans="1:16" ht="18.75" thickBot="1" x14ac:dyDescent="0.25">
      <c r="A115" s="966"/>
      <c r="B115" s="967"/>
      <c r="C115" s="382"/>
      <c r="D115" s="3" t="s">
        <v>1189</v>
      </c>
      <c r="E115" s="371"/>
      <c r="F115" s="371"/>
      <c r="G115" s="371"/>
      <c r="H115" s="371"/>
      <c r="I115" s="371"/>
      <c r="J115" s="371"/>
      <c r="K115" s="371"/>
      <c r="L115" s="371"/>
      <c r="M115" s="869">
        <f>(M114+N114+O114)</f>
        <v>111.32550000000001</v>
      </c>
      <c r="N115" s="870"/>
      <c r="O115" s="870"/>
      <c r="P115" s="871"/>
    </row>
    <row r="116" spans="1:16" ht="36.75" customHeight="1" thickBot="1" x14ac:dyDescent="0.25">
      <c r="A116" s="966"/>
      <c r="B116" s="967"/>
      <c r="C116" s="456" t="s">
        <v>1309</v>
      </c>
      <c r="D116" s="170" t="s">
        <v>1200</v>
      </c>
      <c r="E116" s="367" t="s">
        <v>1308</v>
      </c>
      <c r="F116" s="475" t="s">
        <v>1381</v>
      </c>
      <c r="G116" s="475" t="s">
        <v>1415</v>
      </c>
      <c r="H116" s="681" t="s">
        <v>1416</v>
      </c>
      <c r="I116" s="475" t="s">
        <v>1417</v>
      </c>
      <c r="J116" s="681" t="s">
        <v>1319</v>
      </c>
      <c r="K116" s="475" t="s">
        <v>1418</v>
      </c>
      <c r="L116" s="475" t="s">
        <v>1419</v>
      </c>
      <c r="M116" s="154" t="str">
        <f>'Данные по ТП'!C115</f>
        <v>ТМ-250/10</v>
      </c>
      <c r="N116" s="125" t="s">
        <v>1225</v>
      </c>
      <c r="O116" s="124" t="s">
        <v>5</v>
      </c>
      <c r="P116" s="222">
        <f>'Данные по ТП'!F115</f>
        <v>1078</v>
      </c>
    </row>
    <row r="117" spans="1:16" ht="19.5" thickBot="1" x14ac:dyDescent="0.25">
      <c r="A117" s="966"/>
      <c r="B117" s="967"/>
      <c r="C117" s="342" t="s">
        <v>939</v>
      </c>
      <c r="D117" s="232" t="s">
        <v>939</v>
      </c>
      <c r="E117" s="408"/>
      <c r="F117" s="655">
        <f>((O117*1.73*220*0.9)/1000)+((N117*1.73*220*0.9)/1000)+((M117*1.73*220*0.9)/1000)</f>
        <v>0</v>
      </c>
      <c r="G117" s="845"/>
      <c r="H117" s="845"/>
      <c r="I117" s="845"/>
      <c r="J117" s="845"/>
      <c r="K117" s="845"/>
      <c r="L117" s="845"/>
      <c r="M117" s="190"/>
      <c r="N117" s="190"/>
      <c r="O117" s="190"/>
      <c r="P117" s="190"/>
    </row>
    <row r="118" spans="1:16" ht="19.5" thickBot="1" x14ac:dyDescent="0.25">
      <c r="A118" s="966"/>
      <c r="B118" s="967"/>
      <c r="C118" s="342" t="s">
        <v>940</v>
      </c>
      <c r="D118" s="232" t="s">
        <v>940</v>
      </c>
      <c r="E118" s="408"/>
      <c r="F118" s="655">
        <f t="shared" ref="F118:F121" si="18">((O118*1.73*220*0.9)/1000)+((N118*1.73*220*0.9)/1000)+((M118*1.73*220*0.9)/1000)</f>
        <v>0</v>
      </c>
      <c r="G118" s="846"/>
      <c r="H118" s="846"/>
      <c r="I118" s="846"/>
      <c r="J118" s="846"/>
      <c r="K118" s="846"/>
      <c r="L118" s="846"/>
      <c r="M118" s="190"/>
      <c r="N118" s="190"/>
      <c r="O118" s="190"/>
      <c r="P118" s="190"/>
    </row>
    <row r="119" spans="1:16" ht="19.5" thickBot="1" x14ac:dyDescent="0.25">
      <c r="A119" s="966"/>
      <c r="B119" s="967"/>
      <c r="C119" s="342" t="s">
        <v>941</v>
      </c>
      <c r="D119" s="232" t="s">
        <v>941</v>
      </c>
      <c r="E119" s="408"/>
      <c r="F119" s="655">
        <f t="shared" si="18"/>
        <v>0</v>
      </c>
      <c r="G119" s="655"/>
      <c r="H119" s="655"/>
      <c r="I119" s="655"/>
      <c r="J119" s="655"/>
      <c r="K119" s="655"/>
      <c r="L119" s="655"/>
      <c r="M119" s="190"/>
      <c r="N119" s="190"/>
      <c r="O119" s="190"/>
      <c r="P119" s="190"/>
    </row>
    <row r="120" spans="1:16" ht="19.5" thickBot="1" x14ac:dyDescent="0.25">
      <c r="A120" s="966"/>
      <c r="B120" s="967"/>
      <c r="C120" s="342" t="s">
        <v>942</v>
      </c>
      <c r="D120" s="232" t="s">
        <v>942</v>
      </c>
      <c r="E120" s="408"/>
      <c r="F120" s="655">
        <f t="shared" si="18"/>
        <v>0</v>
      </c>
      <c r="G120" s="655"/>
      <c r="H120" s="655"/>
      <c r="I120" s="655"/>
      <c r="J120" s="655"/>
      <c r="K120" s="655"/>
      <c r="L120" s="655"/>
      <c r="M120" s="190"/>
      <c r="N120" s="190"/>
      <c r="O120" s="190"/>
      <c r="P120" s="190"/>
    </row>
    <row r="121" spans="1:16" ht="19.5" thickBot="1" x14ac:dyDescent="0.25">
      <c r="A121" s="966"/>
      <c r="B121" s="967"/>
      <c r="C121" s="341"/>
      <c r="D121" s="195"/>
      <c r="E121" s="408"/>
      <c r="F121" s="655">
        <f t="shared" si="18"/>
        <v>0</v>
      </c>
      <c r="G121" s="655"/>
      <c r="H121" s="655"/>
      <c r="I121" s="655"/>
      <c r="J121" s="655"/>
      <c r="K121" s="655"/>
      <c r="L121" s="655"/>
      <c r="M121" s="341"/>
      <c r="N121" s="341"/>
      <c r="O121" s="341"/>
      <c r="P121" s="341"/>
    </row>
    <row r="122" spans="1:16" ht="19.5" thickBot="1" x14ac:dyDescent="0.25">
      <c r="A122" s="966"/>
      <c r="B122" s="967"/>
      <c r="C122" s="341"/>
      <c r="D122" s="195"/>
      <c r="E122" s="408"/>
      <c r="F122" s="408"/>
      <c r="G122" s="408"/>
      <c r="H122" s="408"/>
      <c r="I122" s="408"/>
      <c r="J122" s="408"/>
      <c r="K122" s="408"/>
      <c r="L122" s="408"/>
      <c r="M122" s="341"/>
      <c r="N122" s="341"/>
      <c r="O122" s="341"/>
      <c r="P122" s="341"/>
    </row>
    <row r="123" spans="1:16" ht="19.5" thickBot="1" x14ac:dyDescent="0.25">
      <c r="A123" s="966"/>
      <c r="B123" s="967"/>
      <c r="C123" s="382"/>
      <c r="D123" s="3" t="s">
        <v>1186</v>
      </c>
      <c r="E123" s="370"/>
      <c r="F123" s="370"/>
      <c r="G123" s="370"/>
      <c r="H123" s="370"/>
      <c r="I123" s="370"/>
      <c r="J123" s="370"/>
      <c r="K123" s="370"/>
      <c r="L123" s="370"/>
      <c r="M123" s="11">
        <v>0</v>
      </c>
      <c r="N123" s="11">
        <v>0</v>
      </c>
      <c r="O123" s="11">
        <v>0</v>
      </c>
      <c r="P123" s="11">
        <v>0</v>
      </c>
    </row>
    <row r="124" spans="1:16" ht="19.5" thickBot="1" x14ac:dyDescent="0.25">
      <c r="A124" s="966"/>
      <c r="B124" s="967"/>
      <c r="C124" s="382"/>
      <c r="D124" s="3" t="s">
        <v>1188</v>
      </c>
      <c r="E124" s="370"/>
      <c r="F124" s="370"/>
      <c r="G124" s="370"/>
      <c r="H124" s="370"/>
      <c r="I124" s="370"/>
      <c r="J124" s="370"/>
      <c r="K124" s="370"/>
      <c r="L124" s="370"/>
      <c r="M124" s="130">
        <f t="shared" ref="M124:O124" si="19">(M123*1.73*220*0.9)/1000</f>
        <v>0</v>
      </c>
      <c r="N124" s="130">
        <f t="shared" si="19"/>
        <v>0</v>
      </c>
      <c r="O124" s="130">
        <f t="shared" si="19"/>
        <v>0</v>
      </c>
      <c r="P124" s="131"/>
    </row>
    <row r="125" spans="1:16" ht="18.75" thickBot="1" x14ac:dyDescent="0.25">
      <c r="A125" s="966"/>
      <c r="B125" s="967"/>
      <c r="C125" s="382"/>
      <c r="D125" s="3" t="s">
        <v>1190</v>
      </c>
      <c r="E125" s="371"/>
      <c r="F125" s="371"/>
      <c r="G125" s="371"/>
      <c r="H125" s="371"/>
      <c r="I125" s="371"/>
      <c r="J125" s="371"/>
      <c r="K125" s="371"/>
      <c r="L125" s="371"/>
      <c r="M125" s="869">
        <f>(M124+N124+O124)</f>
        <v>0</v>
      </c>
      <c r="N125" s="870"/>
      <c r="O125" s="870"/>
      <c r="P125" s="871"/>
    </row>
    <row r="126" spans="1:16" ht="19.5" thickBot="1" x14ac:dyDescent="0.25">
      <c r="A126" s="966"/>
      <c r="B126" s="967"/>
      <c r="C126" s="423"/>
      <c r="D126" s="37" t="s">
        <v>53</v>
      </c>
      <c r="E126" s="384"/>
      <c r="F126" s="384"/>
      <c r="G126" s="384"/>
      <c r="H126" s="384"/>
      <c r="I126" s="384"/>
      <c r="J126" s="384"/>
      <c r="K126" s="384"/>
      <c r="L126" s="384"/>
      <c r="M126" s="48">
        <f>M123+M113</f>
        <v>130</v>
      </c>
      <c r="N126" s="48">
        <f>N123+N113</f>
        <v>90</v>
      </c>
      <c r="O126" s="48">
        <f>O123+O113</f>
        <v>105</v>
      </c>
      <c r="P126" s="48">
        <f>P123+P113</f>
        <v>24</v>
      </c>
    </row>
    <row r="127" spans="1:16" s="99" customFormat="1" x14ac:dyDescent="0.25">
      <c r="A127" s="213"/>
      <c r="B127" s="213"/>
      <c r="C127" s="419"/>
      <c r="E127" s="365"/>
      <c r="F127" s="365"/>
      <c r="G127" s="365"/>
      <c r="H127" s="365"/>
      <c r="I127" s="365"/>
      <c r="J127" s="365"/>
      <c r="K127" s="365"/>
      <c r="L127" s="365"/>
      <c r="M127" s="160"/>
    </row>
    <row r="128" spans="1:16" s="99" customFormat="1" ht="25.5" x14ac:dyDescent="0.25">
      <c r="A128" s="213"/>
      <c r="B128" s="213"/>
      <c r="C128" s="419"/>
      <c r="D128" s="598" t="str">
        <f>HYPERLINK("#Оглавление!h11","&lt;&lt;&lt;&lt;&lt;")</f>
        <v>&lt;&lt;&lt;&lt;&lt;</v>
      </c>
      <c r="E128" s="365"/>
      <c r="F128" s="365"/>
      <c r="G128" s="365"/>
      <c r="H128" s="365"/>
      <c r="I128" s="365"/>
      <c r="J128" s="365"/>
      <c r="K128" s="365"/>
      <c r="L128" s="365"/>
      <c r="M128" s="160"/>
    </row>
    <row r="129" spans="1:13" s="99" customFormat="1" x14ac:dyDescent="0.25">
      <c r="A129" s="213"/>
      <c r="B129" s="213"/>
      <c r="C129" s="419"/>
      <c r="E129" s="365"/>
      <c r="F129" s="365"/>
      <c r="G129" s="365"/>
      <c r="H129" s="365"/>
      <c r="I129" s="365"/>
      <c r="J129" s="365"/>
      <c r="K129" s="365"/>
      <c r="L129" s="365"/>
      <c r="M129" s="160"/>
    </row>
    <row r="130" spans="1:13" s="99" customFormat="1" x14ac:dyDescent="0.25">
      <c r="A130" s="213"/>
      <c r="B130" s="213"/>
      <c r="C130" s="419"/>
      <c r="E130" s="365"/>
      <c r="F130" s="365"/>
      <c r="G130" s="365"/>
      <c r="H130" s="365"/>
      <c r="I130" s="365"/>
      <c r="J130" s="365"/>
      <c r="K130" s="365"/>
      <c r="L130" s="365"/>
      <c r="M130" s="160"/>
    </row>
    <row r="131" spans="1:13" s="99" customFormat="1" x14ac:dyDescent="0.25">
      <c r="A131" s="213"/>
      <c r="B131" s="213"/>
      <c r="C131" s="419"/>
      <c r="E131" s="365"/>
      <c r="F131" s="365"/>
      <c r="G131" s="365"/>
      <c r="H131" s="365"/>
      <c r="I131" s="365"/>
      <c r="J131" s="365"/>
      <c r="K131" s="365"/>
      <c r="L131" s="365"/>
      <c r="M131" s="160"/>
    </row>
    <row r="132" spans="1:13" s="99" customFormat="1" x14ac:dyDescent="0.25">
      <c r="A132" s="213"/>
      <c r="B132" s="213"/>
      <c r="C132" s="419"/>
      <c r="E132" s="365"/>
      <c r="F132" s="365"/>
      <c r="G132" s="365"/>
      <c r="H132" s="365"/>
      <c r="I132" s="365"/>
      <c r="J132" s="365"/>
      <c r="K132" s="365"/>
      <c r="L132" s="365"/>
      <c r="M132" s="160"/>
    </row>
    <row r="133" spans="1:13" s="99" customFormat="1" x14ac:dyDescent="0.25">
      <c r="A133" s="213"/>
      <c r="B133" s="213"/>
      <c r="C133" s="419"/>
      <c r="E133" s="365"/>
      <c r="F133" s="365"/>
      <c r="G133" s="365"/>
      <c r="H133" s="365"/>
      <c r="I133" s="365"/>
      <c r="J133" s="365"/>
      <c r="K133" s="365"/>
      <c r="L133" s="365"/>
      <c r="M133" s="160"/>
    </row>
    <row r="134" spans="1:13" s="99" customFormat="1" x14ac:dyDescent="0.25">
      <c r="A134" s="213"/>
      <c r="B134" s="213"/>
      <c r="C134" s="419"/>
      <c r="E134" s="365"/>
      <c r="F134" s="365"/>
      <c r="G134" s="365"/>
      <c r="H134" s="365"/>
      <c r="I134" s="365"/>
      <c r="J134" s="365"/>
      <c r="K134" s="365"/>
      <c r="L134" s="365"/>
      <c r="M134" s="160"/>
    </row>
    <row r="135" spans="1:13" s="99" customFormat="1" x14ac:dyDescent="0.25">
      <c r="A135" s="213"/>
      <c r="B135" s="213"/>
      <c r="C135" s="419"/>
      <c r="E135" s="365"/>
      <c r="F135" s="365"/>
      <c r="G135" s="365"/>
      <c r="H135" s="365"/>
      <c r="I135" s="365"/>
      <c r="J135" s="365"/>
      <c r="K135" s="365"/>
      <c r="L135" s="365"/>
      <c r="M135" s="160"/>
    </row>
    <row r="136" spans="1:13" s="99" customFormat="1" x14ac:dyDescent="0.25">
      <c r="A136" s="213"/>
      <c r="B136" s="213"/>
      <c r="C136" s="419"/>
      <c r="E136" s="365"/>
      <c r="F136" s="365"/>
      <c r="G136" s="365"/>
      <c r="H136" s="365"/>
      <c r="I136" s="365"/>
      <c r="J136" s="365"/>
      <c r="K136" s="365"/>
      <c r="L136" s="365"/>
      <c r="M136" s="160"/>
    </row>
    <row r="137" spans="1:13" s="99" customFormat="1" x14ac:dyDescent="0.25">
      <c r="A137" s="213"/>
      <c r="B137" s="213"/>
      <c r="C137" s="419"/>
      <c r="E137" s="365"/>
      <c r="F137" s="365"/>
      <c r="G137" s="365"/>
      <c r="H137" s="365"/>
      <c r="I137" s="365"/>
      <c r="J137" s="365"/>
      <c r="K137" s="365"/>
      <c r="L137" s="365"/>
      <c r="M137" s="160"/>
    </row>
    <row r="138" spans="1:13" s="99" customFormat="1" x14ac:dyDescent="0.25">
      <c r="A138" s="213"/>
      <c r="B138" s="213"/>
      <c r="C138" s="419"/>
      <c r="E138" s="365"/>
      <c r="F138" s="365"/>
      <c r="G138" s="365"/>
      <c r="H138" s="365"/>
      <c r="I138" s="365"/>
      <c r="J138" s="365"/>
      <c r="K138" s="365"/>
      <c r="L138" s="365"/>
      <c r="M138" s="160"/>
    </row>
    <row r="139" spans="1:13" s="99" customFormat="1" x14ac:dyDescent="0.25">
      <c r="A139" s="213"/>
      <c r="B139" s="213"/>
      <c r="C139" s="419"/>
      <c r="E139" s="365"/>
      <c r="F139" s="365"/>
      <c r="G139" s="365"/>
      <c r="H139" s="365"/>
      <c r="I139" s="365"/>
      <c r="J139" s="365"/>
      <c r="K139" s="365"/>
      <c r="L139" s="365"/>
      <c r="M139" s="160"/>
    </row>
    <row r="140" spans="1:13" s="99" customFormat="1" x14ac:dyDescent="0.25">
      <c r="A140" s="213"/>
      <c r="B140" s="213"/>
      <c r="C140" s="419"/>
      <c r="E140" s="365"/>
      <c r="F140" s="365"/>
      <c r="G140" s="365"/>
      <c r="H140" s="365"/>
      <c r="I140" s="365"/>
      <c r="J140" s="365"/>
      <c r="K140" s="365"/>
      <c r="L140" s="365"/>
      <c r="M140" s="160"/>
    </row>
    <row r="141" spans="1:13" s="99" customFormat="1" x14ac:dyDescent="0.25">
      <c r="A141" s="213"/>
      <c r="B141" s="213"/>
      <c r="C141" s="419"/>
      <c r="E141" s="365"/>
      <c r="F141" s="365"/>
      <c r="G141" s="365"/>
      <c r="H141" s="365"/>
      <c r="I141" s="365"/>
      <c r="J141" s="365"/>
      <c r="K141" s="365"/>
      <c r="L141" s="365"/>
      <c r="M141" s="160"/>
    </row>
    <row r="142" spans="1:13" s="99" customFormat="1" x14ac:dyDescent="0.25">
      <c r="A142" s="213"/>
      <c r="B142" s="213"/>
      <c r="C142" s="419"/>
      <c r="E142" s="365"/>
      <c r="F142" s="365"/>
      <c r="G142" s="365"/>
      <c r="H142" s="365"/>
      <c r="I142" s="365"/>
      <c r="J142" s="365"/>
      <c r="K142" s="365"/>
      <c r="L142" s="365"/>
      <c r="M142" s="160"/>
    </row>
    <row r="143" spans="1:13" s="99" customFormat="1" x14ac:dyDescent="0.25">
      <c r="A143" s="213"/>
      <c r="B143" s="213"/>
      <c r="C143" s="419"/>
      <c r="E143" s="365"/>
      <c r="F143" s="365"/>
      <c r="G143" s="365"/>
      <c r="H143" s="365"/>
      <c r="I143" s="365"/>
      <c r="J143" s="365"/>
      <c r="K143" s="365"/>
      <c r="L143" s="365"/>
      <c r="M143" s="160"/>
    </row>
    <row r="144" spans="1:13" s="99" customFormat="1" x14ac:dyDescent="0.25">
      <c r="A144" s="213"/>
      <c r="B144" s="213"/>
      <c r="C144" s="419"/>
      <c r="E144" s="365"/>
      <c r="F144" s="365"/>
      <c r="G144" s="365"/>
      <c r="H144" s="365"/>
      <c r="I144" s="365"/>
      <c r="J144" s="365"/>
      <c r="K144" s="365"/>
      <c r="L144" s="365"/>
      <c r="M144" s="160"/>
    </row>
    <row r="145" spans="1:13" s="99" customFormat="1" x14ac:dyDescent="0.25">
      <c r="A145" s="213"/>
      <c r="B145" s="213"/>
      <c r="C145" s="419"/>
      <c r="E145" s="365"/>
      <c r="F145" s="365"/>
      <c r="G145" s="365"/>
      <c r="H145" s="365"/>
      <c r="I145" s="365"/>
      <c r="J145" s="365"/>
      <c r="K145" s="365"/>
      <c r="L145" s="365"/>
      <c r="M145" s="160"/>
    </row>
    <row r="146" spans="1:13" s="99" customFormat="1" x14ac:dyDescent="0.25">
      <c r="A146" s="213"/>
      <c r="B146" s="213"/>
      <c r="C146" s="419"/>
      <c r="E146" s="365"/>
      <c r="F146" s="365"/>
      <c r="G146" s="365"/>
      <c r="H146" s="365"/>
      <c r="I146" s="365"/>
      <c r="J146" s="365"/>
      <c r="K146" s="365"/>
      <c r="L146" s="365"/>
      <c r="M146" s="160"/>
    </row>
    <row r="147" spans="1:13" s="99" customFormat="1" x14ac:dyDescent="0.25">
      <c r="A147" s="213"/>
      <c r="B147" s="213"/>
      <c r="C147" s="419"/>
      <c r="E147" s="365"/>
      <c r="F147" s="365"/>
      <c r="G147" s="365"/>
      <c r="H147" s="365"/>
      <c r="I147" s="365"/>
      <c r="J147" s="365"/>
      <c r="K147" s="365"/>
      <c r="L147" s="365"/>
      <c r="M147" s="160"/>
    </row>
    <row r="148" spans="1:13" s="99" customFormat="1" x14ac:dyDescent="0.25">
      <c r="A148" s="213"/>
      <c r="B148" s="213"/>
      <c r="C148" s="419"/>
      <c r="E148" s="365"/>
      <c r="F148" s="365"/>
      <c r="G148" s="365"/>
      <c r="H148" s="365"/>
      <c r="I148" s="365"/>
      <c r="J148" s="365"/>
      <c r="K148" s="365"/>
      <c r="L148" s="365"/>
      <c r="M148" s="160"/>
    </row>
    <row r="149" spans="1:13" s="99" customFormat="1" x14ac:dyDescent="0.25">
      <c r="A149" s="213"/>
      <c r="B149" s="213"/>
      <c r="C149" s="419"/>
      <c r="E149" s="365"/>
      <c r="F149" s="365"/>
      <c r="G149" s="365"/>
      <c r="H149" s="365"/>
      <c r="I149" s="365"/>
      <c r="J149" s="365"/>
      <c r="K149" s="365"/>
      <c r="L149" s="365"/>
      <c r="M149" s="160"/>
    </row>
    <row r="150" spans="1:13" s="99" customFormat="1" x14ac:dyDescent="0.25">
      <c r="A150" s="213"/>
      <c r="B150" s="213"/>
      <c r="C150" s="419"/>
      <c r="E150" s="365"/>
      <c r="F150" s="365"/>
      <c r="G150" s="365"/>
      <c r="H150" s="365"/>
      <c r="I150" s="365"/>
      <c r="J150" s="365"/>
      <c r="K150" s="365"/>
      <c r="L150" s="365"/>
      <c r="M150" s="160"/>
    </row>
    <row r="151" spans="1:13" s="99" customFormat="1" x14ac:dyDescent="0.25">
      <c r="A151" s="213"/>
      <c r="B151" s="213"/>
      <c r="C151" s="419"/>
      <c r="E151" s="365"/>
      <c r="F151" s="365"/>
      <c r="G151" s="365"/>
      <c r="H151" s="365"/>
      <c r="I151" s="365"/>
      <c r="J151" s="365"/>
      <c r="K151" s="365"/>
      <c r="L151" s="365"/>
      <c r="M151" s="160"/>
    </row>
    <row r="152" spans="1:13" s="99" customFormat="1" x14ac:dyDescent="0.25">
      <c r="A152" s="213"/>
      <c r="B152" s="213"/>
      <c r="C152" s="419"/>
      <c r="E152" s="365"/>
      <c r="F152" s="365"/>
      <c r="G152" s="365"/>
      <c r="H152" s="365"/>
      <c r="I152" s="365"/>
      <c r="J152" s="365"/>
      <c r="K152" s="365"/>
      <c r="L152" s="365"/>
      <c r="M152" s="160"/>
    </row>
    <row r="153" spans="1:13" s="99" customFormat="1" x14ac:dyDescent="0.25">
      <c r="A153" s="213"/>
      <c r="B153" s="213"/>
      <c r="C153" s="419"/>
      <c r="E153" s="365"/>
      <c r="F153" s="365"/>
      <c r="G153" s="365"/>
      <c r="H153" s="365"/>
      <c r="I153" s="365"/>
      <c r="J153" s="365"/>
      <c r="K153" s="365"/>
      <c r="L153" s="365"/>
      <c r="M153" s="160"/>
    </row>
    <row r="154" spans="1:13" s="99" customFormat="1" x14ac:dyDescent="0.25">
      <c r="A154" s="213"/>
      <c r="B154" s="213"/>
      <c r="C154" s="419"/>
      <c r="E154" s="365"/>
      <c r="F154" s="365"/>
      <c r="G154" s="365"/>
      <c r="H154" s="365"/>
      <c r="I154" s="365"/>
      <c r="J154" s="365"/>
      <c r="K154" s="365"/>
      <c r="L154" s="365"/>
      <c r="M154" s="160"/>
    </row>
    <row r="155" spans="1:13" s="99" customFormat="1" x14ac:dyDescent="0.25">
      <c r="A155" s="213"/>
      <c r="B155" s="213"/>
      <c r="C155" s="419"/>
      <c r="E155" s="365"/>
      <c r="F155" s="365"/>
      <c r="G155" s="365"/>
      <c r="H155" s="365"/>
      <c r="I155" s="365"/>
      <c r="J155" s="365"/>
      <c r="K155" s="365"/>
      <c r="L155" s="365"/>
      <c r="M155" s="160"/>
    </row>
    <row r="156" spans="1:13" s="99" customFormat="1" x14ac:dyDescent="0.25">
      <c r="A156" s="213"/>
      <c r="B156" s="213"/>
      <c r="C156" s="419"/>
      <c r="E156" s="365"/>
      <c r="F156" s="365"/>
      <c r="G156" s="365"/>
      <c r="H156" s="365"/>
      <c r="I156" s="365"/>
      <c r="J156" s="365"/>
      <c r="K156" s="365"/>
      <c r="L156" s="365"/>
      <c r="M156" s="160"/>
    </row>
    <row r="157" spans="1:13" s="99" customFormat="1" x14ac:dyDescent="0.25">
      <c r="A157" s="213"/>
      <c r="B157" s="213"/>
      <c r="C157" s="419"/>
      <c r="E157" s="365"/>
      <c r="F157" s="365"/>
      <c r="G157" s="365"/>
      <c r="H157" s="365"/>
      <c r="I157" s="365"/>
      <c r="J157" s="365"/>
      <c r="K157" s="365"/>
      <c r="L157" s="365"/>
      <c r="M157" s="160"/>
    </row>
    <row r="158" spans="1:13" s="99" customFormat="1" x14ac:dyDescent="0.25">
      <c r="A158" s="213"/>
      <c r="B158" s="213"/>
      <c r="C158" s="419"/>
      <c r="E158" s="365"/>
      <c r="F158" s="365"/>
      <c r="G158" s="365"/>
      <c r="H158" s="365"/>
      <c r="I158" s="365"/>
      <c r="J158" s="365"/>
      <c r="K158" s="365"/>
      <c r="L158" s="365"/>
      <c r="M158" s="160"/>
    </row>
    <row r="159" spans="1:13" s="99" customFormat="1" x14ac:dyDescent="0.25">
      <c r="A159" s="213"/>
      <c r="B159" s="213"/>
      <c r="C159" s="419"/>
      <c r="E159" s="365"/>
      <c r="F159" s="365"/>
      <c r="G159" s="365"/>
      <c r="H159" s="365"/>
      <c r="I159" s="365"/>
      <c r="J159" s="365"/>
      <c r="K159" s="365"/>
      <c r="L159" s="365"/>
      <c r="M159" s="160"/>
    </row>
    <row r="160" spans="1:13" s="99" customFormat="1" x14ac:dyDescent="0.25">
      <c r="A160" s="213"/>
      <c r="B160" s="213"/>
      <c r="C160" s="419"/>
      <c r="E160" s="365"/>
      <c r="F160" s="365"/>
      <c r="G160" s="365"/>
      <c r="H160" s="365"/>
      <c r="I160" s="365"/>
      <c r="J160" s="365"/>
      <c r="K160" s="365"/>
      <c r="L160" s="365"/>
      <c r="M160" s="160"/>
    </row>
    <row r="161" spans="1:13" s="99" customFormat="1" x14ac:dyDescent="0.25">
      <c r="A161" s="213"/>
      <c r="B161" s="213"/>
      <c r="C161" s="419"/>
      <c r="E161" s="365"/>
      <c r="F161" s="365"/>
      <c r="G161" s="365"/>
      <c r="H161" s="365"/>
      <c r="I161" s="365"/>
      <c r="J161" s="365"/>
      <c r="K161" s="365"/>
      <c r="L161" s="365"/>
      <c r="M161" s="160"/>
    </row>
    <row r="162" spans="1:13" s="99" customFormat="1" x14ac:dyDescent="0.25">
      <c r="A162" s="213"/>
      <c r="B162" s="213"/>
      <c r="C162" s="419"/>
      <c r="E162" s="365"/>
      <c r="F162" s="365"/>
      <c r="G162" s="365"/>
      <c r="H162" s="365"/>
      <c r="I162" s="365"/>
      <c r="J162" s="365"/>
      <c r="K162" s="365"/>
      <c r="L162" s="365"/>
      <c r="M162" s="160"/>
    </row>
    <row r="163" spans="1:13" s="99" customFormat="1" x14ac:dyDescent="0.25">
      <c r="A163" s="213"/>
      <c r="B163" s="213"/>
      <c r="C163" s="419"/>
      <c r="E163" s="365"/>
      <c r="F163" s="365"/>
      <c r="G163" s="365"/>
      <c r="H163" s="365"/>
      <c r="I163" s="365"/>
      <c r="J163" s="365"/>
      <c r="K163" s="365"/>
      <c r="L163" s="365"/>
      <c r="M163" s="160"/>
    </row>
    <row r="164" spans="1:13" s="99" customFormat="1" x14ac:dyDescent="0.25">
      <c r="A164" s="213"/>
      <c r="B164" s="213"/>
      <c r="C164" s="419"/>
      <c r="E164" s="365"/>
      <c r="F164" s="365"/>
      <c r="G164" s="365"/>
      <c r="H164" s="365"/>
      <c r="I164" s="365"/>
      <c r="J164" s="365"/>
      <c r="K164" s="365"/>
      <c r="L164" s="365"/>
      <c r="M164" s="160"/>
    </row>
    <row r="165" spans="1:13" s="99" customFormat="1" x14ac:dyDescent="0.25">
      <c r="A165" s="213"/>
      <c r="B165" s="213"/>
      <c r="C165" s="419"/>
      <c r="E165" s="365"/>
      <c r="F165" s="365"/>
      <c r="G165" s="365"/>
      <c r="H165" s="365"/>
      <c r="I165" s="365"/>
      <c r="J165" s="365"/>
      <c r="K165" s="365"/>
      <c r="L165" s="365"/>
      <c r="M165" s="160"/>
    </row>
    <row r="166" spans="1:13" s="99" customFormat="1" x14ac:dyDescent="0.25">
      <c r="A166" s="213"/>
      <c r="B166" s="213"/>
      <c r="C166" s="419"/>
      <c r="E166" s="365"/>
      <c r="F166" s="365"/>
      <c r="G166" s="365"/>
      <c r="H166" s="365"/>
      <c r="I166" s="365"/>
      <c r="J166" s="365"/>
      <c r="K166" s="365"/>
      <c r="L166" s="365"/>
      <c r="M166" s="160"/>
    </row>
    <row r="167" spans="1:13" s="99" customFormat="1" x14ac:dyDescent="0.25">
      <c r="A167" s="213"/>
      <c r="B167" s="213"/>
      <c r="C167" s="419"/>
      <c r="E167" s="365"/>
      <c r="F167" s="365"/>
      <c r="G167" s="365"/>
      <c r="H167" s="365"/>
      <c r="I167" s="365"/>
      <c r="J167" s="365"/>
      <c r="K167" s="365"/>
      <c r="L167" s="365"/>
      <c r="M167" s="160"/>
    </row>
    <row r="168" spans="1:13" s="99" customFormat="1" x14ac:dyDescent="0.25">
      <c r="A168" s="213"/>
      <c r="B168" s="213"/>
      <c r="C168" s="419"/>
      <c r="E168" s="365"/>
      <c r="F168" s="365"/>
      <c r="G168" s="365"/>
      <c r="H168" s="365"/>
      <c r="I168" s="365"/>
      <c r="J168" s="365"/>
      <c r="K168" s="365"/>
      <c r="L168" s="365"/>
      <c r="M168" s="160"/>
    </row>
    <row r="169" spans="1:13" s="99" customFormat="1" x14ac:dyDescent="0.25">
      <c r="A169" s="213"/>
      <c r="B169" s="213"/>
      <c r="C169" s="419"/>
      <c r="E169" s="365"/>
      <c r="F169" s="365"/>
      <c r="G169" s="365"/>
      <c r="H169" s="365"/>
      <c r="I169" s="365"/>
      <c r="J169" s="365"/>
      <c r="K169" s="365"/>
      <c r="L169" s="365"/>
      <c r="M169" s="160"/>
    </row>
    <row r="170" spans="1:13" s="99" customFormat="1" x14ac:dyDescent="0.25">
      <c r="A170" s="213"/>
      <c r="B170" s="213"/>
      <c r="C170" s="419"/>
      <c r="E170" s="365"/>
      <c r="F170" s="365"/>
      <c r="G170" s="365"/>
      <c r="H170" s="365"/>
      <c r="I170" s="365"/>
      <c r="J170" s="365"/>
      <c r="K170" s="365"/>
      <c r="L170" s="365"/>
      <c r="M170" s="160"/>
    </row>
    <row r="171" spans="1:13" s="99" customFormat="1" x14ac:dyDescent="0.25">
      <c r="A171" s="213"/>
      <c r="B171" s="213"/>
      <c r="C171" s="419"/>
      <c r="E171" s="365"/>
      <c r="F171" s="365"/>
      <c r="G171" s="365"/>
      <c r="H171" s="365"/>
      <c r="I171" s="365"/>
      <c r="J171" s="365"/>
      <c r="K171" s="365"/>
      <c r="L171" s="365"/>
      <c r="M171" s="160"/>
    </row>
    <row r="172" spans="1:13" s="99" customFormat="1" x14ac:dyDescent="0.25">
      <c r="A172" s="213"/>
      <c r="B172" s="213"/>
      <c r="C172" s="419"/>
      <c r="E172" s="365"/>
      <c r="F172" s="365"/>
      <c r="G172" s="365"/>
      <c r="H172" s="365"/>
      <c r="I172" s="365"/>
      <c r="J172" s="365"/>
      <c r="K172" s="365"/>
      <c r="L172" s="365"/>
      <c r="M172" s="160"/>
    </row>
    <row r="173" spans="1:13" s="99" customFormat="1" x14ac:dyDescent="0.25">
      <c r="A173" s="213"/>
      <c r="B173" s="213"/>
      <c r="C173" s="419"/>
      <c r="E173" s="365"/>
      <c r="F173" s="365"/>
      <c r="G173" s="365"/>
      <c r="H173" s="365"/>
      <c r="I173" s="365"/>
      <c r="J173" s="365"/>
      <c r="K173" s="365"/>
      <c r="L173" s="365"/>
      <c r="M173" s="160"/>
    </row>
    <row r="174" spans="1:13" s="99" customFormat="1" x14ac:dyDescent="0.25">
      <c r="A174" s="213"/>
      <c r="B174" s="213"/>
      <c r="C174" s="419"/>
      <c r="E174" s="365"/>
      <c r="F174" s="365"/>
      <c r="G174" s="365"/>
      <c r="H174" s="365"/>
      <c r="I174" s="365"/>
      <c r="J174" s="365"/>
      <c r="K174" s="365"/>
      <c r="L174" s="365"/>
      <c r="M174" s="160"/>
    </row>
    <row r="175" spans="1:13" s="99" customFormat="1" x14ac:dyDescent="0.25">
      <c r="A175" s="213"/>
      <c r="B175" s="213"/>
      <c r="C175" s="419"/>
      <c r="E175" s="365"/>
      <c r="F175" s="365"/>
      <c r="G175" s="365"/>
      <c r="H175" s="365"/>
      <c r="I175" s="365"/>
      <c r="J175" s="365"/>
      <c r="K175" s="365"/>
      <c r="L175" s="365"/>
      <c r="M175" s="160"/>
    </row>
    <row r="176" spans="1:13" s="99" customFormat="1" x14ac:dyDescent="0.25">
      <c r="A176" s="213"/>
      <c r="B176" s="213"/>
      <c r="C176" s="419"/>
      <c r="E176" s="365"/>
      <c r="F176" s="365"/>
      <c r="G176" s="365"/>
      <c r="H176" s="365"/>
      <c r="I176" s="365"/>
      <c r="J176" s="365"/>
      <c r="K176" s="365"/>
      <c r="L176" s="365"/>
      <c r="M176" s="160"/>
    </row>
    <row r="177" spans="1:13" s="99" customFormat="1" x14ac:dyDescent="0.25">
      <c r="A177" s="213"/>
      <c r="B177" s="213"/>
      <c r="C177" s="419"/>
      <c r="E177" s="365"/>
      <c r="F177" s="365"/>
      <c r="G177" s="365"/>
      <c r="H177" s="365"/>
      <c r="I177" s="365"/>
      <c r="J177" s="365"/>
      <c r="K177" s="365"/>
      <c r="L177" s="365"/>
      <c r="M177" s="160"/>
    </row>
    <row r="178" spans="1:13" s="99" customFormat="1" x14ac:dyDescent="0.25">
      <c r="A178" s="213"/>
      <c r="B178" s="213"/>
      <c r="C178" s="419"/>
      <c r="E178" s="365"/>
      <c r="F178" s="365"/>
      <c r="G178" s="365"/>
      <c r="H178" s="365"/>
      <c r="I178" s="365"/>
      <c r="J178" s="365"/>
      <c r="K178" s="365"/>
      <c r="L178" s="365"/>
      <c r="M178" s="160"/>
    </row>
    <row r="179" spans="1:13" s="99" customFormat="1" x14ac:dyDescent="0.25">
      <c r="A179" s="213"/>
      <c r="B179" s="213"/>
      <c r="C179" s="419"/>
      <c r="E179" s="365"/>
      <c r="F179" s="365"/>
      <c r="G179" s="365"/>
      <c r="H179" s="365"/>
      <c r="I179" s="365"/>
      <c r="J179" s="365"/>
      <c r="K179" s="365"/>
      <c r="L179" s="365"/>
      <c r="M179" s="160"/>
    </row>
    <row r="180" spans="1:13" s="99" customFormat="1" x14ac:dyDescent="0.25">
      <c r="A180" s="213"/>
      <c r="B180" s="213"/>
      <c r="C180" s="419"/>
      <c r="E180" s="365"/>
      <c r="F180" s="365"/>
      <c r="G180" s="365"/>
      <c r="H180" s="365"/>
      <c r="I180" s="365"/>
      <c r="J180" s="365"/>
      <c r="K180" s="365"/>
      <c r="L180" s="365"/>
      <c r="M180" s="160"/>
    </row>
    <row r="181" spans="1:13" s="99" customFormat="1" x14ac:dyDescent="0.25">
      <c r="A181" s="213"/>
      <c r="B181" s="213"/>
      <c r="C181" s="419"/>
      <c r="E181" s="365"/>
      <c r="F181" s="365"/>
      <c r="G181" s="365"/>
      <c r="H181" s="365"/>
      <c r="I181" s="365"/>
      <c r="J181" s="365"/>
      <c r="K181" s="365"/>
      <c r="L181" s="365"/>
      <c r="M181" s="160"/>
    </row>
    <row r="182" spans="1:13" s="99" customFormat="1" x14ac:dyDescent="0.25">
      <c r="A182" s="213"/>
      <c r="B182" s="213"/>
      <c r="C182" s="419"/>
      <c r="E182" s="365"/>
      <c r="F182" s="365"/>
      <c r="G182" s="365"/>
      <c r="H182" s="365"/>
      <c r="I182" s="365"/>
      <c r="J182" s="365"/>
      <c r="K182" s="365"/>
      <c r="L182" s="365"/>
      <c r="M182" s="160"/>
    </row>
    <row r="183" spans="1:13" s="99" customFormat="1" x14ac:dyDescent="0.25">
      <c r="A183" s="213"/>
      <c r="B183" s="213"/>
      <c r="C183" s="419"/>
      <c r="E183" s="365"/>
      <c r="F183" s="365"/>
      <c r="G183" s="365"/>
      <c r="H183" s="365"/>
      <c r="I183" s="365"/>
      <c r="J183" s="365"/>
      <c r="K183" s="365"/>
      <c r="L183" s="365"/>
      <c r="M183" s="160"/>
    </row>
    <row r="184" spans="1:13" s="99" customFormat="1" x14ac:dyDescent="0.25">
      <c r="A184" s="213"/>
      <c r="B184" s="213"/>
      <c r="C184" s="419"/>
      <c r="E184" s="365"/>
      <c r="F184" s="365"/>
      <c r="G184" s="365"/>
      <c r="H184" s="365"/>
      <c r="I184" s="365"/>
      <c r="J184" s="365"/>
      <c r="K184" s="365"/>
      <c r="L184" s="365"/>
      <c r="M184" s="160"/>
    </row>
    <row r="185" spans="1:13" s="99" customFormat="1" x14ac:dyDescent="0.25">
      <c r="A185" s="213"/>
      <c r="B185" s="213"/>
      <c r="C185" s="419"/>
      <c r="E185" s="365"/>
      <c r="F185" s="365"/>
      <c r="G185" s="365"/>
      <c r="H185" s="365"/>
      <c r="I185" s="365"/>
      <c r="J185" s="365"/>
      <c r="K185" s="365"/>
      <c r="L185" s="365"/>
      <c r="M185" s="160"/>
    </row>
    <row r="186" spans="1:13" s="99" customFormat="1" x14ac:dyDescent="0.25">
      <c r="A186" s="213"/>
      <c r="B186" s="213"/>
      <c r="C186" s="419"/>
      <c r="E186" s="365"/>
      <c r="F186" s="365"/>
      <c r="G186" s="365"/>
      <c r="H186" s="365"/>
      <c r="I186" s="365"/>
      <c r="J186" s="365"/>
      <c r="K186" s="365"/>
      <c r="L186" s="365"/>
      <c r="M186" s="160"/>
    </row>
    <row r="187" spans="1:13" s="99" customFormat="1" x14ac:dyDescent="0.25">
      <c r="A187" s="213"/>
      <c r="B187" s="213"/>
      <c r="C187" s="419"/>
      <c r="E187" s="365"/>
      <c r="F187" s="365"/>
      <c r="G187" s="365"/>
      <c r="H187" s="365"/>
      <c r="I187" s="365"/>
      <c r="J187" s="365"/>
      <c r="K187" s="365"/>
      <c r="L187" s="365"/>
      <c r="M187" s="160"/>
    </row>
    <row r="188" spans="1:13" s="99" customFormat="1" x14ac:dyDescent="0.25">
      <c r="A188" s="213"/>
      <c r="B188" s="213"/>
      <c r="C188" s="419"/>
      <c r="E188" s="365"/>
      <c r="F188" s="365"/>
      <c r="G188" s="365"/>
      <c r="H188" s="365"/>
      <c r="I188" s="365"/>
      <c r="J188" s="365"/>
      <c r="K188" s="365"/>
      <c r="L188" s="365"/>
      <c r="M188" s="160"/>
    </row>
    <row r="189" spans="1:13" s="99" customFormat="1" x14ac:dyDescent="0.25">
      <c r="A189" s="213"/>
      <c r="B189" s="213"/>
      <c r="C189" s="419"/>
      <c r="E189" s="365"/>
      <c r="F189" s="365"/>
      <c r="G189" s="365"/>
      <c r="H189" s="365"/>
      <c r="I189" s="365"/>
      <c r="J189" s="365"/>
      <c r="K189" s="365"/>
      <c r="L189" s="365"/>
      <c r="M189" s="160"/>
    </row>
    <row r="190" spans="1:13" s="99" customFormat="1" x14ac:dyDescent="0.25">
      <c r="A190" s="213"/>
      <c r="B190" s="213"/>
      <c r="C190" s="419"/>
      <c r="E190" s="365"/>
      <c r="F190" s="365"/>
      <c r="G190" s="365"/>
      <c r="H190" s="365"/>
      <c r="I190" s="365"/>
      <c r="J190" s="365"/>
      <c r="K190" s="365"/>
      <c r="L190" s="365"/>
      <c r="M190" s="160"/>
    </row>
    <row r="191" spans="1:13" s="99" customFormat="1" x14ac:dyDescent="0.25">
      <c r="A191" s="213"/>
      <c r="B191" s="213"/>
      <c r="C191" s="419"/>
      <c r="E191" s="365"/>
      <c r="F191" s="365"/>
      <c r="G191" s="365"/>
      <c r="H191" s="365"/>
      <c r="I191" s="365"/>
      <c r="J191" s="365"/>
      <c r="K191" s="365"/>
      <c r="L191" s="365"/>
      <c r="M191" s="160"/>
    </row>
    <row r="192" spans="1:13" s="99" customFormat="1" x14ac:dyDescent="0.25">
      <c r="A192" s="213"/>
      <c r="B192" s="213"/>
      <c r="C192" s="419"/>
      <c r="E192" s="365"/>
      <c r="F192" s="365"/>
      <c r="G192" s="365"/>
      <c r="H192" s="365"/>
      <c r="I192" s="365"/>
      <c r="J192" s="365"/>
      <c r="K192" s="365"/>
      <c r="L192" s="365"/>
      <c r="M192" s="160"/>
    </row>
    <row r="193" spans="1:13" s="99" customFormat="1" x14ac:dyDescent="0.25">
      <c r="A193" s="213"/>
      <c r="B193" s="213"/>
      <c r="C193" s="419"/>
      <c r="E193" s="365"/>
      <c r="F193" s="365"/>
      <c r="G193" s="365"/>
      <c r="H193" s="365"/>
      <c r="I193" s="365"/>
      <c r="J193" s="365"/>
      <c r="K193" s="365"/>
      <c r="L193" s="365"/>
      <c r="M193" s="160"/>
    </row>
    <row r="194" spans="1:13" s="99" customFormat="1" x14ac:dyDescent="0.25">
      <c r="A194" s="213"/>
      <c r="B194" s="213"/>
      <c r="C194" s="419"/>
      <c r="E194" s="365"/>
      <c r="F194" s="365"/>
      <c r="G194" s="365"/>
      <c r="H194" s="365"/>
      <c r="I194" s="365"/>
      <c r="J194" s="365"/>
      <c r="K194" s="365"/>
      <c r="L194" s="365"/>
      <c r="M194" s="160"/>
    </row>
    <row r="195" spans="1:13" s="99" customFormat="1" x14ac:dyDescent="0.25">
      <c r="A195" s="213"/>
      <c r="B195" s="213"/>
      <c r="C195" s="419"/>
      <c r="E195" s="365"/>
      <c r="F195" s="365"/>
      <c r="G195" s="365"/>
      <c r="H195" s="365"/>
      <c r="I195" s="365"/>
      <c r="J195" s="365"/>
      <c r="K195" s="365"/>
      <c r="L195" s="365"/>
      <c r="M195" s="160"/>
    </row>
    <row r="196" spans="1:13" s="99" customFormat="1" x14ac:dyDescent="0.25">
      <c r="A196" s="213"/>
      <c r="B196" s="213"/>
      <c r="C196" s="419"/>
      <c r="E196" s="365"/>
      <c r="F196" s="365"/>
      <c r="G196" s="365"/>
      <c r="H196" s="365"/>
      <c r="I196" s="365"/>
      <c r="J196" s="365"/>
      <c r="K196" s="365"/>
      <c r="L196" s="365"/>
      <c r="M196" s="160"/>
    </row>
    <row r="197" spans="1:13" s="99" customFormat="1" x14ac:dyDescent="0.25">
      <c r="A197" s="213"/>
      <c r="B197" s="213"/>
      <c r="C197" s="419"/>
      <c r="E197" s="365"/>
      <c r="F197" s="365"/>
      <c r="G197" s="365"/>
      <c r="H197" s="365"/>
      <c r="I197" s="365"/>
      <c r="J197" s="365"/>
      <c r="K197" s="365"/>
      <c r="L197" s="365"/>
      <c r="M197" s="160"/>
    </row>
    <row r="198" spans="1:13" s="99" customFormat="1" x14ac:dyDescent="0.25">
      <c r="A198" s="213"/>
      <c r="B198" s="213"/>
      <c r="C198" s="419"/>
      <c r="E198" s="365"/>
      <c r="F198" s="365"/>
      <c r="G198" s="365"/>
      <c r="H198" s="365"/>
      <c r="I198" s="365"/>
      <c r="J198" s="365"/>
      <c r="K198" s="365"/>
      <c r="L198" s="365"/>
      <c r="M198" s="160"/>
    </row>
    <row r="199" spans="1:13" s="99" customFormat="1" x14ac:dyDescent="0.25">
      <c r="A199" s="213"/>
      <c r="B199" s="213"/>
      <c r="C199" s="419"/>
      <c r="E199" s="365"/>
      <c r="F199" s="365"/>
      <c r="G199" s="365"/>
      <c r="H199" s="365"/>
      <c r="I199" s="365"/>
      <c r="J199" s="365"/>
      <c r="K199" s="365"/>
      <c r="L199" s="365"/>
      <c r="M199" s="160"/>
    </row>
    <row r="200" spans="1:13" s="99" customFormat="1" x14ac:dyDescent="0.25">
      <c r="A200" s="213"/>
      <c r="B200" s="213"/>
      <c r="C200" s="419"/>
      <c r="E200" s="365"/>
      <c r="F200" s="365"/>
      <c r="G200" s="365"/>
      <c r="H200" s="365"/>
      <c r="I200" s="365"/>
      <c r="J200" s="365"/>
      <c r="K200" s="365"/>
      <c r="L200" s="365"/>
      <c r="M200" s="160"/>
    </row>
    <row r="201" spans="1:13" s="99" customFormat="1" x14ac:dyDescent="0.25">
      <c r="A201" s="213"/>
      <c r="B201" s="213"/>
      <c r="C201" s="419"/>
      <c r="E201" s="365"/>
      <c r="F201" s="365"/>
      <c r="G201" s="365"/>
      <c r="H201" s="365"/>
      <c r="I201" s="365"/>
      <c r="J201" s="365"/>
      <c r="K201" s="365"/>
      <c r="L201" s="365"/>
      <c r="M201" s="160"/>
    </row>
    <row r="202" spans="1:13" s="99" customFormat="1" x14ac:dyDescent="0.25">
      <c r="A202" s="213"/>
      <c r="B202" s="213"/>
      <c r="C202" s="419"/>
      <c r="E202" s="365"/>
      <c r="F202" s="365"/>
      <c r="G202" s="365"/>
      <c r="H202" s="365"/>
      <c r="I202" s="365"/>
      <c r="J202" s="365"/>
      <c r="K202" s="365"/>
      <c r="L202" s="365"/>
      <c r="M202" s="160"/>
    </row>
    <row r="203" spans="1:13" s="99" customFormat="1" x14ac:dyDescent="0.25">
      <c r="A203" s="213"/>
      <c r="B203" s="213"/>
      <c r="C203" s="419"/>
      <c r="E203" s="365"/>
      <c r="F203" s="365"/>
      <c r="G203" s="365"/>
      <c r="H203" s="365"/>
      <c r="I203" s="365"/>
      <c r="J203" s="365"/>
      <c r="K203" s="365"/>
      <c r="L203" s="365"/>
      <c r="M203" s="160"/>
    </row>
    <row r="204" spans="1:13" s="99" customFormat="1" x14ac:dyDescent="0.25">
      <c r="A204" s="213"/>
      <c r="B204" s="213"/>
      <c r="C204" s="419"/>
      <c r="E204" s="365"/>
      <c r="F204" s="365"/>
      <c r="G204" s="365"/>
      <c r="H204" s="365"/>
      <c r="I204" s="365"/>
      <c r="J204" s="365"/>
      <c r="K204" s="365"/>
      <c r="L204" s="365"/>
      <c r="M204" s="160"/>
    </row>
    <row r="205" spans="1:13" s="99" customFormat="1" x14ac:dyDescent="0.25">
      <c r="A205" s="213"/>
      <c r="B205" s="213"/>
      <c r="C205" s="419"/>
      <c r="E205" s="365"/>
      <c r="F205" s="365"/>
      <c r="G205" s="365"/>
      <c r="H205" s="365"/>
      <c r="I205" s="365"/>
      <c r="J205" s="365"/>
      <c r="K205" s="365"/>
      <c r="L205" s="365"/>
      <c r="M205" s="160"/>
    </row>
    <row r="206" spans="1:13" s="99" customFormat="1" x14ac:dyDescent="0.25">
      <c r="A206" s="213"/>
      <c r="B206" s="213"/>
      <c r="C206" s="419"/>
      <c r="E206" s="365"/>
      <c r="F206" s="365"/>
      <c r="G206" s="365"/>
      <c r="H206" s="365"/>
      <c r="I206" s="365"/>
      <c r="J206" s="365"/>
      <c r="K206" s="365"/>
      <c r="L206" s="365"/>
      <c r="M206" s="160"/>
    </row>
    <row r="207" spans="1:13" s="99" customFormat="1" x14ac:dyDescent="0.25">
      <c r="A207" s="213"/>
      <c r="B207" s="213"/>
      <c r="C207" s="419"/>
      <c r="E207" s="365"/>
      <c r="F207" s="365"/>
      <c r="G207" s="365"/>
      <c r="H207" s="365"/>
      <c r="I207" s="365"/>
      <c r="J207" s="365"/>
      <c r="K207" s="365"/>
      <c r="L207" s="365"/>
      <c r="M207" s="160"/>
    </row>
    <row r="208" spans="1:13" s="99" customFormat="1" x14ac:dyDescent="0.25">
      <c r="A208" s="213"/>
      <c r="B208" s="213"/>
      <c r="C208" s="419"/>
      <c r="E208" s="365"/>
      <c r="F208" s="365"/>
      <c r="G208" s="365"/>
      <c r="H208" s="365"/>
      <c r="I208" s="365"/>
      <c r="J208" s="365"/>
      <c r="K208" s="365"/>
      <c r="L208" s="365"/>
      <c r="M208" s="160"/>
    </row>
    <row r="209" spans="1:13" s="99" customFormat="1" x14ac:dyDescent="0.25">
      <c r="A209" s="213"/>
      <c r="B209" s="213"/>
      <c r="C209" s="419"/>
      <c r="E209" s="365"/>
      <c r="F209" s="365"/>
      <c r="G209" s="365"/>
      <c r="H209" s="365"/>
      <c r="I209" s="365"/>
      <c r="J209" s="365"/>
      <c r="K209" s="365"/>
      <c r="L209" s="365"/>
      <c r="M209" s="160"/>
    </row>
    <row r="210" spans="1:13" s="99" customFormat="1" x14ac:dyDescent="0.25">
      <c r="A210" s="213"/>
      <c r="B210" s="213"/>
      <c r="C210" s="419"/>
      <c r="E210" s="365"/>
      <c r="F210" s="365"/>
      <c r="G210" s="365"/>
      <c r="H210" s="365"/>
      <c r="I210" s="365"/>
      <c r="J210" s="365"/>
      <c r="K210" s="365"/>
      <c r="L210" s="365"/>
      <c r="M210" s="160"/>
    </row>
    <row r="211" spans="1:13" s="99" customFormat="1" x14ac:dyDescent="0.25">
      <c r="A211" s="213"/>
      <c r="B211" s="213"/>
      <c r="C211" s="419"/>
      <c r="E211" s="365"/>
      <c r="F211" s="365"/>
      <c r="G211" s="365"/>
      <c r="H211" s="365"/>
      <c r="I211" s="365"/>
      <c r="J211" s="365"/>
      <c r="K211" s="365"/>
      <c r="L211" s="365"/>
      <c r="M211" s="160"/>
    </row>
    <row r="212" spans="1:13" s="99" customFormat="1" x14ac:dyDescent="0.25">
      <c r="A212" s="213"/>
      <c r="B212" s="213"/>
      <c r="C212" s="419"/>
      <c r="E212" s="365"/>
      <c r="F212" s="365"/>
      <c r="G212" s="365"/>
      <c r="H212" s="365"/>
      <c r="I212" s="365"/>
      <c r="J212" s="365"/>
      <c r="K212" s="365"/>
      <c r="L212" s="365"/>
      <c r="M212" s="160"/>
    </row>
    <row r="213" spans="1:13" s="99" customFormat="1" x14ac:dyDescent="0.25">
      <c r="A213" s="213"/>
      <c r="B213" s="213"/>
      <c r="C213" s="419"/>
      <c r="E213" s="365"/>
      <c r="F213" s="365"/>
      <c r="G213" s="365"/>
      <c r="H213" s="365"/>
      <c r="I213" s="365"/>
      <c r="J213" s="365"/>
      <c r="K213" s="365"/>
      <c r="L213" s="365"/>
      <c r="M213" s="160"/>
    </row>
    <row r="214" spans="1:13" s="99" customFormat="1" x14ac:dyDescent="0.25">
      <c r="A214" s="213"/>
      <c r="B214" s="213"/>
      <c r="C214" s="419"/>
      <c r="E214" s="365"/>
      <c r="F214" s="365"/>
      <c r="G214" s="365"/>
      <c r="H214" s="365"/>
      <c r="I214" s="365"/>
      <c r="J214" s="365"/>
      <c r="K214" s="365"/>
      <c r="L214" s="365"/>
      <c r="M214" s="160"/>
    </row>
    <row r="215" spans="1:13" s="99" customFormat="1" x14ac:dyDescent="0.25">
      <c r="A215" s="213"/>
      <c r="B215" s="213"/>
      <c r="C215" s="419"/>
      <c r="E215" s="365"/>
      <c r="F215" s="365"/>
      <c r="G215" s="365"/>
      <c r="H215" s="365"/>
      <c r="I215" s="365"/>
      <c r="J215" s="365"/>
      <c r="K215" s="365"/>
      <c r="L215" s="365"/>
      <c r="M215" s="160"/>
    </row>
    <row r="216" spans="1:13" s="99" customFormat="1" x14ac:dyDescent="0.25">
      <c r="A216" s="213"/>
      <c r="B216" s="213"/>
      <c r="C216" s="419"/>
      <c r="E216" s="365"/>
      <c r="F216" s="365"/>
      <c r="G216" s="365"/>
      <c r="H216" s="365"/>
      <c r="I216" s="365"/>
      <c r="J216" s="365"/>
      <c r="K216" s="365"/>
      <c r="L216" s="365"/>
      <c r="M216" s="160"/>
    </row>
    <row r="217" spans="1:13" s="99" customFormat="1" x14ac:dyDescent="0.25">
      <c r="A217" s="213"/>
      <c r="B217" s="213"/>
      <c r="C217" s="419"/>
      <c r="E217" s="365"/>
      <c r="F217" s="365"/>
      <c r="G217" s="365"/>
      <c r="H217" s="365"/>
      <c r="I217" s="365"/>
      <c r="J217" s="365"/>
      <c r="K217" s="365"/>
      <c r="L217" s="365"/>
      <c r="M217" s="160"/>
    </row>
    <row r="218" spans="1:13" s="99" customFormat="1" x14ac:dyDescent="0.25">
      <c r="A218" s="213"/>
      <c r="B218" s="213"/>
      <c r="C218" s="419"/>
      <c r="E218" s="365"/>
      <c r="F218" s="365"/>
      <c r="G218" s="365"/>
      <c r="H218" s="365"/>
      <c r="I218" s="365"/>
      <c r="J218" s="365"/>
      <c r="K218" s="365"/>
      <c r="L218" s="365"/>
      <c r="M218" s="160"/>
    </row>
    <row r="219" spans="1:13" s="99" customFormat="1" x14ac:dyDescent="0.25">
      <c r="A219" s="213"/>
      <c r="B219" s="213"/>
      <c r="C219" s="419"/>
      <c r="E219" s="365"/>
      <c r="F219" s="365"/>
      <c r="G219" s="365"/>
      <c r="H219" s="365"/>
      <c r="I219" s="365"/>
      <c r="J219" s="365"/>
      <c r="K219" s="365"/>
      <c r="L219" s="365"/>
      <c r="M219" s="160"/>
    </row>
    <row r="220" spans="1:13" s="99" customFormat="1" x14ac:dyDescent="0.25">
      <c r="A220" s="213"/>
      <c r="B220" s="213"/>
      <c r="C220" s="419"/>
      <c r="E220" s="365"/>
      <c r="F220" s="365"/>
      <c r="G220" s="365"/>
      <c r="H220" s="365"/>
      <c r="I220" s="365"/>
      <c r="J220" s="365"/>
      <c r="K220" s="365"/>
      <c r="L220" s="365"/>
      <c r="M220" s="160"/>
    </row>
    <row r="221" spans="1:13" s="99" customFormat="1" x14ac:dyDescent="0.25">
      <c r="A221" s="213"/>
      <c r="B221" s="213"/>
      <c r="C221" s="419"/>
      <c r="E221" s="365"/>
      <c r="F221" s="365"/>
      <c r="G221" s="365"/>
      <c r="H221" s="365"/>
      <c r="I221" s="365"/>
      <c r="J221" s="365"/>
      <c r="K221" s="365"/>
      <c r="L221" s="365"/>
      <c r="M221" s="160"/>
    </row>
    <row r="222" spans="1:13" s="99" customFormat="1" x14ac:dyDescent="0.25">
      <c r="A222" s="213"/>
      <c r="B222" s="213"/>
      <c r="C222" s="419"/>
      <c r="E222" s="365"/>
      <c r="F222" s="365"/>
      <c r="G222" s="365"/>
      <c r="H222" s="365"/>
      <c r="I222" s="365"/>
      <c r="J222" s="365"/>
      <c r="K222" s="365"/>
      <c r="L222" s="365"/>
      <c r="M222" s="160"/>
    </row>
    <row r="223" spans="1:13" s="99" customFormat="1" x14ac:dyDescent="0.25">
      <c r="A223" s="213"/>
      <c r="B223" s="213"/>
      <c r="C223" s="419"/>
      <c r="E223" s="365"/>
      <c r="F223" s="365"/>
      <c r="G223" s="365"/>
      <c r="H223" s="365"/>
      <c r="I223" s="365"/>
      <c r="J223" s="365"/>
      <c r="K223" s="365"/>
      <c r="L223" s="365"/>
      <c r="M223" s="160"/>
    </row>
    <row r="224" spans="1:13" s="99" customFormat="1" x14ac:dyDescent="0.25">
      <c r="A224" s="213"/>
      <c r="B224" s="213"/>
      <c r="C224" s="419"/>
      <c r="E224" s="365"/>
      <c r="F224" s="365"/>
      <c r="G224" s="365"/>
      <c r="H224" s="365"/>
      <c r="I224" s="365"/>
      <c r="J224" s="365"/>
      <c r="K224" s="365"/>
      <c r="L224" s="365"/>
      <c r="M224" s="160"/>
    </row>
    <row r="225" spans="1:13" s="99" customFormat="1" x14ac:dyDescent="0.25">
      <c r="A225" s="213"/>
      <c r="B225" s="213"/>
      <c r="C225" s="419"/>
      <c r="E225" s="365"/>
      <c r="F225" s="365"/>
      <c r="G225" s="365"/>
      <c r="H225" s="365"/>
      <c r="I225" s="365"/>
      <c r="J225" s="365"/>
      <c r="K225" s="365"/>
      <c r="L225" s="365"/>
      <c r="M225" s="160"/>
    </row>
    <row r="226" spans="1:13" s="99" customFormat="1" x14ac:dyDescent="0.25">
      <c r="A226" s="213"/>
      <c r="B226" s="213"/>
      <c r="C226" s="419"/>
      <c r="E226" s="365"/>
      <c r="F226" s="365"/>
      <c r="G226" s="365"/>
      <c r="H226" s="365"/>
      <c r="I226" s="365"/>
      <c r="J226" s="365"/>
      <c r="K226" s="365"/>
      <c r="L226" s="365"/>
      <c r="M226" s="160"/>
    </row>
    <row r="227" spans="1:13" s="99" customFormat="1" x14ac:dyDescent="0.25">
      <c r="A227" s="213"/>
      <c r="B227" s="213"/>
      <c r="C227" s="419"/>
      <c r="E227" s="365"/>
      <c r="F227" s="365"/>
      <c r="G227" s="365"/>
      <c r="H227" s="365"/>
      <c r="I227" s="365"/>
      <c r="J227" s="365"/>
      <c r="K227" s="365"/>
      <c r="L227" s="365"/>
      <c r="M227" s="160"/>
    </row>
    <row r="228" spans="1:13" s="99" customFormat="1" x14ac:dyDescent="0.25">
      <c r="A228" s="213"/>
      <c r="B228" s="213"/>
      <c r="C228" s="419"/>
      <c r="E228" s="365"/>
      <c r="F228" s="365"/>
      <c r="G228" s="365"/>
      <c r="H228" s="365"/>
      <c r="I228" s="365"/>
      <c r="J228" s="365"/>
      <c r="K228" s="365"/>
      <c r="L228" s="365"/>
      <c r="M228" s="160"/>
    </row>
    <row r="229" spans="1:13" s="99" customFormat="1" x14ac:dyDescent="0.25">
      <c r="A229" s="213"/>
      <c r="B229" s="213"/>
      <c r="C229" s="419"/>
      <c r="E229" s="365"/>
      <c r="F229" s="365"/>
      <c r="G229" s="365"/>
      <c r="H229" s="365"/>
      <c r="I229" s="365"/>
      <c r="J229" s="365"/>
      <c r="K229" s="365"/>
      <c r="L229" s="365"/>
      <c r="M229" s="160"/>
    </row>
    <row r="230" spans="1:13" s="99" customFormat="1" x14ac:dyDescent="0.25">
      <c r="A230" s="213"/>
      <c r="B230" s="213"/>
      <c r="C230" s="419"/>
      <c r="E230" s="365"/>
      <c r="F230" s="365"/>
      <c r="G230" s="365"/>
      <c r="H230" s="365"/>
      <c r="I230" s="365"/>
      <c r="J230" s="365"/>
      <c r="K230" s="365"/>
      <c r="L230" s="365"/>
      <c r="M230" s="160"/>
    </row>
    <row r="231" spans="1:13" s="99" customFormat="1" x14ac:dyDescent="0.25">
      <c r="A231" s="213"/>
      <c r="B231" s="213"/>
      <c r="C231" s="419"/>
      <c r="E231" s="365"/>
      <c r="F231" s="365"/>
      <c r="G231" s="365"/>
      <c r="H231" s="365"/>
      <c r="I231" s="365"/>
      <c r="J231" s="365"/>
      <c r="K231" s="365"/>
      <c r="L231" s="365"/>
      <c r="M231" s="160"/>
    </row>
    <row r="232" spans="1:13" s="99" customFormat="1" x14ac:dyDescent="0.25">
      <c r="A232" s="213"/>
      <c r="B232" s="213"/>
      <c r="C232" s="419"/>
      <c r="E232" s="365"/>
      <c r="F232" s="365"/>
      <c r="G232" s="365"/>
      <c r="H232" s="365"/>
      <c r="I232" s="365"/>
      <c r="J232" s="365"/>
      <c r="K232" s="365"/>
      <c r="L232" s="365"/>
      <c r="M232" s="160"/>
    </row>
    <row r="233" spans="1:13" s="99" customFormat="1" x14ac:dyDescent="0.25">
      <c r="A233" s="213"/>
      <c r="B233" s="213"/>
      <c r="C233" s="419"/>
      <c r="E233" s="365"/>
      <c r="F233" s="365"/>
      <c r="G233" s="365"/>
      <c r="H233" s="365"/>
      <c r="I233" s="365"/>
      <c r="J233" s="365"/>
      <c r="K233" s="365"/>
      <c r="L233" s="365"/>
      <c r="M233" s="160"/>
    </row>
    <row r="234" spans="1:13" s="99" customFormat="1" x14ac:dyDescent="0.25">
      <c r="A234" s="213"/>
      <c r="B234" s="213"/>
      <c r="C234" s="419"/>
      <c r="E234" s="365"/>
      <c r="F234" s="365"/>
      <c r="G234" s="365"/>
      <c r="H234" s="365"/>
      <c r="I234" s="365"/>
      <c r="J234" s="365"/>
      <c r="K234" s="365"/>
      <c r="L234" s="365"/>
      <c r="M234" s="160"/>
    </row>
    <row r="235" spans="1:13" s="99" customFormat="1" x14ac:dyDescent="0.25">
      <c r="A235" s="213"/>
      <c r="B235" s="213"/>
      <c r="C235" s="419"/>
      <c r="E235" s="365"/>
      <c r="F235" s="365"/>
      <c r="G235" s="365"/>
      <c r="H235" s="365"/>
      <c r="I235" s="365"/>
      <c r="J235" s="365"/>
      <c r="K235" s="365"/>
      <c r="L235" s="365"/>
      <c r="M235" s="160"/>
    </row>
    <row r="236" spans="1:13" s="99" customFormat="1" x14ac:dyDescent="0.25">
      <c r="A236" s="213"/>
      <c r="B236" s="213"/>
      <c r="C236" s="419"/>
      <c r="E236" s="365"/>
      <c r="F236" s="365"/>
      <c r="G236" s="365"/>
      <c r="H236" s="365"/>
      <c r="I236" s="365"/>
      <c r="J236" s="365"/>
      <c r="K236" s="365"/>
      <c r="L236" s="365"/>
      <c r="M236" s="160"/>
    </row>
    <row r="237" spans="1:13" s="99" customFormat="1" x14ac:dyDescent="0.25">
      <c r="A237" s="213"/>
      <c r="B237" s="213"/>
      <c r="C237" s="419"/>
      <c r="E237" s="365"/>
      <c r="F237" s="365"/>
      <c r="G237" s="365"/>
      <c r="H237" s="365"/>
      <c r="I237" s="365"/>
      <c r="J237" s="365"/>
      <c r="K237" s="365"/>
      <c r="L237" s="365"/>
      <c r="M237" s="160"/>
    </row>
    <row r="238" spans="1:13" s="99" customFormat="1" x14ac:dyDescent="0.25">
      <c r="A238" s="213"/>
      <c r="B238" s="213"/>
      <c r="C238" s="419"/>
      <c r="E238" s="365"/>
      <c r="F238" s="365"/>
      <c r="G238" s="365"/>
      <c r="H238" s="365"/>
      <c r="I238" s="365"/>
      <c r="J238" s="365"/>
      <c r="K238" s="365"/>
      <c r="L238" s="365"/>
      <c r="M238" s="160"/>
    </row>
    <row r="239" spans="1:13" s="99" customFormat="1" x14ac:dyDescent="0.25">
      <c r="A239" s="213"/>
      <c r="B239" s="213"/>
      <c r="C239" s="419"/>
      <c r="E239" s="365"/>
      <c r="F239" s="365"/>
      <c r="G239" s="365"/>
      <c r="H239" s="365"/>
      <c r="I239" s="365"/>
      <c r="J239" s="365"/>
      <c r="K239" s="365"/>
      <c r="L239" s="365"/>
      <c r="M239" s="160"/>
    </row>
    <row r="240" spans="1:13" s="99" customFormat="1" x14ac:dyDescent="0.25">
      <c r="A240" s="213"/>
      <c r="B240" s="213"/>
      <c r="C240" s="419"/>
      <c r="E240" s="365"/>
      <c r="F240" s="365"/>
      <c r="G240" s="365"/>
      <c r="H240" s="365"/>
      <c r="I240" s="365"/>
      <c r="J240" s="365"/>
      <c r="K240" s="365"/>
      <c r="L240" s="365"/>
      <c r="M240" s="160"/>
    </row>
    <row r="241" spans="1:13" s="99" customFormat="1" x14ac:dyDescent="0.25">
      <c r="A241" s="213"/>
      <c r="B241" s="213"/>
      <c r="C241" s="419"/>
      <c r="E241" s="365"/>
      <c r="F241" s="365"/>
      <c r="G241" s="365"/>
      <c r="H241" s="365"/>
      <c r="I241" s="365"/>
      <c r="J241" s="365"/>
      <c r="K241" s="365"/>
      <c r="L241" s="365"/>
      <c r="M241" s="160"/>
    </row>
    <row r="242" spans="1:13" s="99" customFormat="1" x14ac:dyDescent="0.25">
      <c r="A242" s="213"/>
      <c r="B242" s="213"/>
      <c r="C242" s="419"/>
      <c r="E242" s="365"/>
      <c r="F242" s="365"/>
      <c r="G242" s="365"/>
      <c r="H242" s="365"/>
      <c r="I242" s="365"/>
      <c r="J242" s="365"/>
      <c r="K242" s="365"/>
      <c r="L242" s="365"/>
      <c r="M242" s="160"/>
    </row>
    <row r="243" spans="1:13" s="99" customFormat="1" x14ac:dyDescent="0.25">
      <c r="A243" s="213"/>
      <c r="B243" s="213"/>
      <c r="C243" s="419"/>
      <c r="E243" s="365"/>
      <c r="F243" s="365"/>
      <c r="G243" s="365"/>
      <c r="H243" s="365"/>
      <c r="I243" s="365"/>
      <c r="J243" s="365"/>
      <c r="K243" s="365"/>
      <c r="L243" s="365"/>
      <c r="M243" s="160"/>
    </row>
    <row r="244" spans="1:13" s="99" customFormat="1" x14ac:dyDescent="0.25">
      <c r="A244" s="213"/>
      <c r="B244" s="213"/>
      <c r="C244" s="419"/>
      <c r="E244" s="365"/>
      <c r="F244" s="365"/>
      <c r="G244" s="365"/>
      <c r="H244" s="365"/>
      <c r="I244" s="365"/>
      <c r="J244" s="365"/>
      <c r="K244" s="365"/>
      <c r="L244" s="365"/>
      <c r="M244" s="160"/>
    </row>
    <row r="245" spans="1:13" s="99" customFormat="1" x14ac:dyDescent="0.25">
      <c r="A245" s="213"/>
      <c r="B245" s="213"/>
      <c r="C245" s="419"/>
      <c r="E245" s="365"/>
      <c r="F245" s="365"/>
      <c r="G245" s="365"/>
      <c r="H245" s="365"/>
      <c r="I245" s="365"/>
      <c r="J245" s="365"/>
      <c r="K245" s="365"/>
      <c r="L245" s="365"/>
      <c r="M245" s="160"/>
    </row>
    <row r="246" spans="1:13" s="99" customFormat="1" x14ac:dyDescent="0.25">
      <c r="A246" s="213"/>
      <c r="B246" s="213"/>
      <c r="C246" s="419"/>
      <c r="E246" s="365"/>
      <c r="F246" s="365"/>
      <c r="G246" s="365"/>
      <c r="H246" s="365"/>
      <c r="I246" s="365"/>
      <c r="J246" s="365"/>
      <c r="K246" s="365"/>
      <c r="L246" s="365"/>
      <c r="M246" s="160"/>
    </row>
    <row r="247" spans="1:13" s="99" customFormat="1" x14ac:dyDescent="0.25">
      <c r="A247" s="213"/>
      <c r="B247" s="213"/>
      <c r="C247" s="419"/>
      <c r="E247" s="365"/>
      <c r="F247" s="365"/>
      <c r="G247" s="365"/>
      <c r="H247" s="365"/>
      <c r="I247" s="365"/>
      <c r="J247" s="365"/>
      <c r="K247" s="365"/>
      <c r="L247" s="365"/>
      <c r="M247" s="160"/>
    </row>
    <row r="248" spans="1:13" s="99" customFormat="1" x14ac:dyDescent="0.25">
      <c r="A248" s="213"/>
      <c r="B248" s="213"/>
      <c r="C248" s="419"/>
      <c r="E248" s="365"/>
      <c r="F248" s="365"/>
      <c r="G248" s="365"/>
      <c r="H248" s="365"/>
      <c r="I248" s="365"/>
      <c r="J248" s="365"/>
      <c r="K248" s="365"/>
      <c r="L248" s="365"/>
      <c r="M248" s="160"/>
    </row>
    <row r="249" spans="1:13" s="99" customFormat="1" x14ac:dyDescent="0.25">
      <c r="A249" s="213"/>
      <c r="B249" s="213"/>
      <c r="C249" s="419"/>
      <c r="E249" s="365"/>
      <c r="F249" s="365"/>
      <c r="G249" s="365"/>
      <c r="H249" s="365"/>
      <c r="I249" s="365"/>
      <c r="J249" s="365"/>
      <c r="K249" s="365"/>
      <c r="L249" s="365"/>
      <c r="M249" s="160"/>
    </row>
    <row r="250" spans="1:13" s="99" customFormat="1" x14ac:dyDescent="0.25">
      <c r="A250" s="213"/>
      <c r="B250" s="213"/>
      <c r="C250" s="419"/>
      <c r="E250" s="365"/>
      <c r="F250" s="365"/>
      <c r="G250" s="365"/>
      <c r="H250" s="365"/>
      <c r="I250" s="365"/>
      <c r="J250" s="365"/>
      <c r="K250" s="365"/>
      <c r="L250" s="365"/>
      <c r="M250" s="160"/>
    </row>
    <row r="251" spans="1:13" s="99" customFormat="1" x14ac:dyDescent="0.25">
      <c r="A251" s="213"/>
      <c r="B251" s="213"/>
      <c r="C251" s="419"/>
      <c r="E251" s="365"/>
      <c r="F251" s="365"/>
      <c r="G251" s="365"/>
      <c r="H251" s="365"/>
      <c r="I251" s="365"/>
      <c r="J251" s="365"/>
      <c r="K251" s="365"/>
      <c r="L251" s="365"/>
      <c r="M251" s="160"/>
    </row>
    <row r="252" spans="1:13" s="99" customFormat="1" x14ac:dyDescent="0.25">
      <c r="A252" s="213"/>
      <c r="B252" s="213"/>
      <c r="C252" s="419"/>
      <c r="E252" s="365"/>
      <c r="F252" s="365"/>
      <c r="G252" s="365"/>
      <c r="H252" s="365"/>
      <c r="I252" s="365"/>
      <c r="J252" s="365"/>
      <c r="K252" s="365"/>
      <c r="L252" s="365"/>
      <c r="M252" s="160"/>
    </row>
    <row r="253" spans="1:13" s="99" customFormat="1" x14ac:dyDescent="0.25">
      <c r="A253" s="213"/>
      <c r="B253" s="213"/>
      <c r="C253" s="419"/>
      <c r="E253" s="365"/>
      <c r="F253" s="365"/>
      <c r="G253" s="365"/>
      <c r="H253" s="365"/>
      <c r="I253" s="365"/>
      <c r="J253" s="365"/>
      <c r="K253" s="365"/>
      <c r="L253" s="365"/>
      <c r="M253" s="160"/>
    </row>
    <row r="254" spans="1:13" s="99" customFormat="1" x14ac:dyDescent="0.25">
      <c r="A254" s="213"/>
      <c r="B254" s="213"/>
      <c r="C254" s="419"/>
      <c r="E254" s="365"/>
      <c r="F254" s="365"/>
      <c r="G254" s="365"/>
      <c r="H254" s="365"/>
      <c r="I254" s="365"/>
      <c r="J254" s="365"/>
      <c r="K254" s="365"/>
      <c r="L254" s="365"/>
      <c r="M254" s="160"/>
    </row>
    <row r="255" spans="1:13" s="99" customFormat="1" x14ac:dyDescent="0.25">
      <c r="A255" s="213"/>
      <c r="B255" s="213"/>
      <c r="C255" s="419"/>
      <c r="E255" s="365"/>
      <c r="F255" s="365"/>
      <c r="G255" s="365"/>
      <c r="H255" s="365"/>
      <c r="I255" s="365"/>
      <c r="J255" s="365"/>
      <c r="K255" s="365"/>
      <c r="L255" s="365"/>
      <c r="M255" s="160"/>
    </row>
    <row r="256" spans="1:13" s="99" customFormat="1" x14ac:dyDescent="0.25">
      <c r="A256" s="213"/>
      <c r="B256" s="213"/>
      <c r="C256" s="419"/>
      <c r="E256" s="365"/>
      <c r="F256" s="365"/>
      <c r="G256" s="365"/>
      <c r="H256" s="365"/>
      <c r="I256" s="365"/>
      <c r="J256" s="365"/>
      <c r="K256" s="365"/>
      <c r="L256" s="365"/>
      <c r="M256" s="160"/>
    </row>
    <row r="257" spans="1:13" s="99" customFormat="1" x14ac:dyDescent="0.25">
      <c r="A257" s="213"/>
      <c r="B257" s="213"/>
      <c r="C257" s="419"/>
      <c r="E257" s="365"/>
      <c r="F257" s="365"/>
      <c r="G257" s="365"/>
      <c r="H257" s="365"/>
      <c r="I257" s="365"/>
      <c r="J257" s="365"/>
      <c r="K257" s="365"/>
      <c r="L257" s="365"/>
      <c r="M257" s="160"/>
    </row>
    <row r="258" spans="1:13" s="99" customFormat="1" x14ac:dyDescent="0.25">
      <c r="A258" s="213"/>
      <c r="B258" s="213"/>
      <c r="C258" s="419"/>
      <c r="E258" s="365"/>
      <c r="F258" s="365"/>
      <c r="G258" s="365"/>
      <c r="H258" s="365"/>
      <c r="I258" s="365"/>
      <c r="J258" s="365"/>
      <c r="K258" s="365"/>
      <c r="L258" s="365"/>
      <c r="M258" s="160"/>
    </row>
    <row r="259" spans="1:13" s="99" customFormat="1" x14ac:dyDescent="0.25">
      <c r="A259" s="213"/>
      <c r="B259" s="213"/>
      <c r="C259" s="419"/>
      <c r="E259" s="365"/>
      <c r="F259" s="365"/>
      <c r="G259" s="365"/>
      <c r="H259" s="365"/>
      <c r="I259" s="365"/>
      <c r="J259" s="365"/>
      <c r="K259" s="365"/>
      <c r="L259" s="365"/>
      <c r="M259" s="160"/>
    </row>
    <row r="260" spans="1:13" s="99" customFormat="1" x14ac:dyDescent="0.25">
      <c r="A260" s="213"/>
      <c r="B260" s="213"/>
      <c r="C260" s="419"/>
      <c r="E260" s="365"/>
      <c r="F260" s="365"/>
      <c r="G260" s="365"/>
      <c r="H260" s="365"/>
      <c r="I260" s="365"/>
      <c r="J260" s="365"/>
      <c r="K260" s="365"/>
      <c r="L260" s="365"/>
      <c r="M260" s="160"/>
    </row>
    <row r="261" spans="1:13" s="99" customFormat="1" x14ac:dyDescent="0.25">
      <c r="A261" s="213"/>
      <c r="B261" s="213"/>
      <c r="C261" s="419"/>
      <c r="E261" s="365"/>
      <c r="F261" s="365"/>
      <c r="G261" s="365"/>
      <c r="H261" s="365"/>
      <c r="I261" s="365"/>
      <c r="J261" s="365"/>
      <c r="K261" s="365"/>
      <c r="L261" s="365"/>
      <c r="M261" s="160"/>
    </row>
    <row r="262" spans="1:13" s="99" customFormat="1" x14ac:dyDescent="0.25">
      <c r="A262" s="213"/>
      <c r="B262" s="213"/>
      <c r="C262" s="419"/>
      <c r="E262" s="365"/>
      <c r="F262" s="365"/>
      <c r="G262" s="365"/>
      <c r="H262" s="365"/>
      <c r="I262" s="365"/>
      <c r="J262" s="365"/>
      <c r="K262" s="365"/>
      <c r="L262" s="365"/>
      <c r="M262" s="160"/>
    </row>
    <row r="263" spans="1:13" s="99" customFormat="1" x14ac:dyDescent="0.25">
      <c r="A263" s="213"/>
      <c r="B263" s="213"/>
      <c r="C263" s="419"/>
      <c r="E263" s="365"/>
      <c r="F263" s="365"/>
      <c r="G263" s="365"/>
      <c r="H263" s="365"/>
      <c r="I263" s="365"/>
      <c r="J263" s="365"/>
      <c r="K263" s="365"/>
      <c r="L263" s="365"/>
      <c r="M263" s="160"/>
    </row>
    <row r="264" spans="1:13" s="99" customFormat="1" x14ac:dyDescent="0.25">
      <c r="A264" s="213"/>
      <c r="B264" s="213"/>
      <c r="C264" s="419"/>
      <c r="E264" s="365"/>
      <c r="F264" s="365"/>
      <c r="G264" s="365"/>
      <c r="H264" s="365"/>
      <c r="I264" s="365"/>
      <c r="J264" s="365"/>
      <c r="K264" s="365"/>
      <c r="L264" s="365"/>
      <c r="M264" s="160"/>
    </row>
    <row r="265" spans="1:13" s="99" customFormat="1" x14ac:dyDescent="0.25">
      <c r="A265" s="213"/>
      <c r="B265" s="213"/>
      <c r="C265" s="419"/>
      <c r="E265" s="365"/>
      <c r="F265" s="365"/>
      <c r="G265" s="365"/>
      <c r="H265" s="365"/>
      <c r="I265" s="365"/>
      <c r="J265" s="365"/>
      <c r="K265" s="365"/>
      <c r="L265" s="365"/>
      <c r="M265" s="160"/>
    </row>
    <row r="266" spans="1:13" s="99" customFormat="1" x14ac:dyDescent="0.25">
      <c r="A266" s="213"/>
      <c r="B266" s="213"/>
      <c r="C266" s="419"/>
      <c r="E266" s="365"/>
      <c r="F266" s="365"/>
      <c r="G266" s="365"/>
      <c r="H266" s="365"/>
      <c r="I266" s="365"/>
      <c r="J266" s="365"/>
      <c r="K266" s="365"/>
      <c r="L266" s="365"/>
      <c r="M266" s="160"/>
    </row>
    <row r="267" spans="1:13" s="99" customFormat="1" x14ac:dyDescent="0.25">
      <c r="A267" s="213"/>
      <c r="B267" s="213"/>
      <c r="C267" s="419"/>
      <c r="E267" s="365"/>
      <c r="F267" s="365"/>
      <c r="G267" s="365"/>
      <c r="H267" s="365"/>
      <c r="I267" s="365"/>
      <c r="J267" s="365"/>
      <c r="K267" s="365"/>
      <c r="L267" s="365"/>
      <c r="M267" s="160"/>
    </row>
    <row r="268" spans="1:13" s="99" customFormat="1" x14ac:dyDescent="0.25">
      <c r="A268" s="213"/>
      <c r="B268" s="213"/>
      <c r="C268" s="419"/>
      <c r="E268" s="365"/>
      <c r="F268" s="365"/>
      <c r="G268" s="365"/>
      <c r="H268" s="365"/>
      <c r="I268" s="365"/>
      <c r="J268" s="365"/>
      <c r="K268" s="365"/>
      <c r="L268" s="365"/>
      <c r="M268" s="160"/>
    </row>
    <row r="269" spans="1:13" s="99" customFormat="1" x14ac:dyDescent="0.25">
      <c r="A269" s="213"/>
      <c r="B269" s="213"/>
      <c r="C269" s="419"/>
      <c r="E269" s="365"/>
      <c r="F269" s="365"/>
      <c r="G269" s="365"/>
      <c r="H269" s="365"/>
      <c r="I269" s="365"/>
      <c r="J269" s="365"/>
      <c r="K269" s="365"/>
      <c r="L269" s="365"/>
      <c r="M269" s="160"/>
    </row>
    <row r="270" spans="1:13" s="99" customFormat="1" x14ac:dyDescent="0.25">
      <c r="A270" s="213"/>
      <c r="B270" s="213"/>
      <c r="C270" s="419"/>
      <c r="E270" s="365"/>
      <c r="F270" s="365"/>
      <c r="G270" s="365"/>
      <c r="H270" s="365"/>
      <c r="I270" s="365"/>
      <c r="J270" s="365"/>
      <c r="K270" s="365"/>
      <c r="L270" s="365"/>
      <c r="M270" s="160"/>
    </row>
    <row r="271" spans="1:13" s="99" customFormat="1" x14ac:dyDescent="0.25">
      <c r="A271" s="213"/>
      <c r="B271" s="213"/>
      <c r="C271" s="419"/>
      <c r="E271" s="365"/>
      <c r="F271" s="365"/>
      <c r="G271" s="365"/>
      <c r="H271" s="365"/>
      <c r="I271" s="365"/>
      <c r="J271" s="365"/>
      <c r="K271" s="365"/>
      <c r="L271" s="365"/>
      <c r="M271" s="160"/>
    </row>
    <row r="272" spans="1:13" s="99" customFormat="1" x14ac:dyDescent="0.25">
      <c r="A272" s="213"/>
      <c r="B272" s="213"/>
      <c r="C272" s="419"/>
      <c r="E272" s="365"/>
      <c r="F272" s="365"/>
      <c r="G272" s="365"/>
      <c r="H272" s="365"/>
      <c r="I272" s="365"/>
      <c r="J272" s="365"/>
      <c r="K272" s="365"/>
      <c r="L272" s="365"/>
      <c r="M272" s="160"/>
    </row>
    <row r="273" spans="1:13" s="99" customFormat="1" x14ac:dyDescent="0.25">
      <c r="A273" s="213"/>
      <c r="B273" s="213"/>
      <c r="C273" s="419"/>
      <c r="E273" s="365"/>
      <c r="F273" s="365"/>
      <c r="G273" s="365"/>
      <c r="H273" s="365"/>
      <c r="I273" s="365"/>
      <c r="J273" s="365"/>
      <c r="K273" s="365"/>
      <c r="L273" s="365"/>
      <c r="M273" s="160"/>
    </row>
    <row r="274" spans="1:13" s="99" customFormat="1" x14ac:dyDescent="0.25">
      <c r="A274" s="213"/>
      <c r="B274" s="213"/>
      <c r="C274" s="419"/>
      <c r="E274" s="365"/>
      <c r="F274" s="365"/>
      <c r="G274" s="365"/>
      <c r="H274" s="365"/>
      <c r="I274" s="365"/>
      <c r="J274" s="365"/>
      <c r="K274" s="365"/>
      <c r="L274" s="365"/>
      <c r="M274" s="160"/>
    </row>
    <row r="275" spans="1:13" s="99" customFormat="1" x14ac:dyDescent="0.25">
      <c r="A275" s="213"/>
      <c r="B275" s="213"/>
      <c r="C275" s="419"/>
      <c r="E275" s="365"/>
      <c r="F275" s="365"/>
      <c r="G275" s="365"/>
      <c r="H275" s="365"/>
      <c r="I275" s="365"/>
      <c r="J275" s="365"/>
      <c r="K275" s="365"/>
      <c r="L275" s="365"/>
      <c r="M275" s="160"/>
    </row>
    <row r="276" spans="1:13" s="99" customFormat="1" x14ac:dyDescent="0.25">
      <c r="A276" s="213"/>
      <c r="B276" s="213"/>
      <c r="C276" s="419"/>
      <c r="E276" s="365"/>
      <c r="F276" s="365"/>
      <c r="G276" s="365"/>
      <c r="H276" s="365"/>
      <c r="I276" s="365"/>
      <c r="J276" s="365"/>
      <c r="K276" s="365"/>
      <c r="L276" s="365"/>
      <c r="M276" s="160"/>
    </row>
    <row r="277" spans="1:13" s="99" customFormat="1" x14ac:dyDescent="0.25">
      <c r="A277" s="213"/>
      <c r="B277" s="213"/>
      <c r="C277" s="419"/>
      <c r="E277" s="365"/>
      <c r="F277" s="365"/>
      <c r="G277" s="365"/>
      <c r="H277" s="365"/>
      <c r="I277" s="365"/>
      <c r="J277" s="365"/>
      <c r="K277" s="365"/>
      <c r="L277" s="365"/>
      <c r="M277" s="160"/>
    </row>
    <row r="278" spans="1:13" s="99" customFormat="1" x14ac:dyDescent="0.25">
      <c r="A278" s="213"/>
      <c r="B278" s="213"/>
      <c r="C278" s="419"/>
      <c r="E278" s="365"/>
      <c r="F278" s="365"/>
      <c r="G278" s="365"/>
      <c r="H278" s="365"/>
      <c r="I278" s="365"/>
      <c r="J278" s="365"/>
      <c r="K278" s="365"/>
      <c r="L278" s="365"/>
      <c r="M278" s="160"/>
    </row>
    <row r="279" spans="1:13" s="99" customFormat="1" x14ac:dyDescent="0.25">
      <c r="A279" s="213"/>
      <c r="B279" s="213"/>
      <c r="C279" s="419"/>
      <c r="E279" s="365"/>
      <c r="F279" s="365"/>
      <c r="G279" s="365"/>
      <c r="H279" s="365"/>
      <c r="I279" s="365"/>
      <c r="J279" s="365"/>
      <c r="K279" s="365"/>
      <c r="L279" s="365"/>
      <c r="M279" s="160"/>
    </row>
    <row r="280" spans="1:13" s="99" customFormat="1" x14ac:dyDescent="0.25">
      <c r="A280" s="213"/>
      <c r="B280" s="213"/>
      <c r="C280" s="419"/>
      <c r="E280" s="365"/>
      <c r="F280" s="365"/>
      <c r="G280" s="365"/>
      <c r="H280" s="365"/>
      <c r="I280" s="365"/>
      <c r="J280" s="365"/>
      <c r="K280" s="365"/>
      <c r="L280" s="365"/>
      <c r="M280" s="160"/>
    </row>
    <row r="281" spans="1:13" s="99" customFormat="1" x14ac:dyDescent="0.25">
      <c r="A281" s="213"/>
      <c r="B281" s="213"/>
      <c r="C281" s="419"/>
      <c r="E281" s="365"/>
      <c r="F281" s="365"/>
      <c r="G281" s="365"/>
      <c r="H281" s="365"/>
      <c r="I281" s="365"/>
      <c r="J281" s="365"/>
      <c r="K281" s="365"/>
      <c r="L281" s="365"/>
      <c r="M281" s="160"/>
    </row>
    <row r="282" spans="1:13" s="99" customFormat="1" x14ac:dyDescent="0.25">
      <c r="A282" s="213"/>
      <c r="B282" s="213"/>
      <c r="C282" s="419"/>
      <c r="E282" s="365"/>
      <c r="F282" s="365"/>
      <c r="G282" s="365"/>
      <c r="H282" s="365"/>
      <c r="I282" s="365"/>
      <c r="J282" s="365"/>
      <c r="K282" s="365"/>
      <c r="L282" s="365"/>
      <c r="M282" s="160"/>
    </row>
    <row r="283" spans="1:13" s="99" customFormat="1" x14ac:dyDescent="0.25">
      <c r="A283" s="213"/>
      <c r="B283" s="213"/>
      <c r="C283" s="419"/>
      <c r="E283" s="365"/>
      <c r="F283" s="365"/>
      <c r="G283" s="365"/>
      <c r="H283" s="365"/>
      <c r="I283" s="365"/>
      <c r="J283" s="365"/>
      <c r="K283" s="365"/>
      <c r="L283" s="365"/>
      <c r="M283" s="160"/>
    </row>
    <row r="284" spans="1:13" s="99" customFormat="1" x14ac:dyDescent="0.25">
      <c r="A284" s="213"/>
      <c r="B284" s="213"/>
      <c r="C284" s="419"/>
      <c r="E284" s="365"/>
      <c r="F284" s="365"/>
      <c r="G284" s="365"/>
      <c r="H284" s="365"/>
      <c r="I284" s="365"/>
      <c r="J284" s="365"/>
      <c r="K284" s="365"/>
      <c r="L284" s="365"/>
      <c r="M284" s="160"/>
    </row>
    <row r="285" spans="1:13" s="99" customFormat="1" x14ac:dyDescent="0.25">
      <c r="A285" s="213"/>
      <c r="B285" s="213"/>
      <c r="C285" s="419"/>
      <c r="E285" s="365"/>
      <c r="F285" s="365"/>
      <c r="G285" s="365"/>
      <c r="H285" s="365"/>
      <c r="I285" s="365"/>
      <c r="J285" s="365"/>
      <c r="K285" s="365"/>
      <c r="L285" s="365"/>
      <c r="M285" s="160"/>
    </row>
    <row r="286" spans="1:13" s="99" customFormat="1" x14ac:dyDescent="0.25">
      <c r="A286" s="213"/>
      <c r="B286" s="213"/>
      <c r="C286" s="419"/>
      <c r="E286" s="365"/>
      <c r="F286" s="365"/>
      <c r="G286" s="365"/>
      <c r="H286" s="365"/>
      <c r="I286" s="365"/>
      <c r="J286" s="365"/>
      <c r="K286" s="365"/>
      <c r="L286" s="365"/>
      <c r="M286" s="160"/>
    </row>
    <row r="287" spans="1:13" s="99" customFormat="1" x14ac:dyDescent="0.25">
      <c r="A287" s="213"/>
      <c r="B287" s="213"/>
      <c r="C287" s="419"/>
      <c r="E287" s="365"/>
      <c r="F287" s="365"/>
      <c r="G287" s="365"/>
      <c r="H287" s="365"/>
      <c r="I287" s="365"/>
      <c r="J287" s="365"/>
      <c r="K287" s="365"/>
      <c r="L287" s="365"/>
      <c r="M287" s="160"/>
    </row>
    <row r="288" spans="1:13" s="99" customFormat="1" x14ac:dyDescent="0.25">
      <c r="A288" s="213"/>
      <c r="B288" s="213"/>
      <c r="C288" s="419"/>
      <c r="E288" s="365"/>
      <c r="F288" s="365"/>
      <c r="G288" s="365"/>
      <c r="H288" s="365"/>
      <c r="I288" s="365"/>
      <c r="J288" s="365"/>
      <c r="K288" s="365"/>
      <c r="L288" s="365"/>
      <c r="M288" s="160"/>
    </row>
    <row r="289" spans="1:13" s="99" customFormat="1" x14ac:dyDescent="0.25">
      <c r="A289" s="213"/>
      <c r="B289" s="213"/>
      <c r="C289" s="419"/>
      <c r="E289" s="365"/>
      <c r="F289" s="365"/>
      <c r="G289" s="365"/>
      <c r="H289" s="365"/>
      <c r="I289" s="365"/>
      <c r="J289" s="365"/>
      <c r="K289" s="365"/>
      <c r="L289" s="365"/>
      <c r="M289" s="160"/>
    </row>
    <row r="290" spans="1:13" s="99" customFormat="1" x14ac:dyDescent="0.25">
      <c r="A290" s="213"/>
      <c r="B290" s="213"/>
      <c r="C290" s="419"/>
      <c r="E290" s="365"/>
      <c r="F290" s="365"/>
      <c r="G290" s="365"/>
      <c r="H290" s="365"/>
      <c r="I290" s="365"/>
      <c r="J290" s="365"/>
      <c r="K290" s="365"/>
      <c r="L290" s="365"/>
      <c r="M290" s="160"/>
    </row>
    <row r="291" spans="1:13" s="99" customFormat="1" x14ac:dyDescent="0.25">
      <c r="A291" s="213"/>
      <c r="B291" s="213"/>
      <c r="C291" s="419"/>
      <c r="E291" s="365"/>
      <c r="F291" s="365"/>
      <c r="G291" s="365"/>
      <c r="H291" s="365"/>
      <c r="I291" s="365"/>
      <c r="J291" s="365"/>
      <c r="K291" s="365"/>
      <c r="L291" s="365"/>
      <c r="M291" s="160"/>
    </row>
    <row r="292" spans="1:13" s="99" customFormat="1" x14ac:dyDescent="0.25">
      <c r="A292" s="213"/>
      <c r="B292" s="213"/>
      <c r="C292" s="419"/>
      <c r="E292" s="365"/>
      <c r="F292" s="365"/>
      <c r="G292" s="365"/>
      <c r="H292" s="365"/>
      <c r="I292" s="365"/>
      <c r="J292" s="365"/>
      <c r="K292" s="365"/>
      <c r="L292" s="365"/>
      <c r="M292" s="160"/>
    </row>
    <row r="293" spans="1:13" s="99" customFormat="1" x14ac:dyDescent="0.25">
      <c r="A293" s="213"/>
      <c r="B293" s="213"/>
      <c r="C293" s="419"/>
      <c r="E293" s="365"/>
      <c r="F293" s="365"/>
      <c r="G293" s="365"/>
      <c r="H293" s="365"/>
      <c r="I293" s="365"/>
      <c r="J293" s="365"/>
      <c r="K293" s="365"/>
      <c r="L293" s="365"/>
      <c r="M293" s="160"/>
    </row>
    <row r="294" spans="1:13" s="99" customFormat="1" x14ac:dyDescent="0.25">
      <c r="A294" s="213"/>
      <c r="B294" s="213"/>
      <c r="C294" s="419"/>
      <c r="E294" s="365"/>
      <c r="F294" s="365"/>
      <c r="G294" s="365"/>
      <c r="H294" s="365"/>
      <c r="I294" s="365"/>
      <c r="J294" s="365"/>
      <c r="K294" s="365"/>
      <c r="L294" s="365"/>
      <c r="M294" s="160"/>
    </row>
    <row r="295" spans="1:13" s="99" customFormat="1" x14ac:dyDescent="0.25">
      <c r="A295" s="213"/>
      <c r="B295" s="213"/>
      <c r="C295" s="419"/>
      <c r="E295" s="365"/>
      <c r="F295" s="365"/>
      <c r="G295" s="365"/>
      <c r="H295" s="365"/>
      <c r="I295" s="365"/>
      <c r="J295" s="365"/>
      <c r="K295" s="365"/>
      <c r="L295" s="365"/>
      <c r="M295" s="160"/>
    </row>
    <row r="296" spans="1:13" s="99" customFormat="1" x14ac:dyDescent="0.25">
      <c r="A296" s="213"/>
      <c r="B296" s="213"/>
      <c r="C296" s="419"/>
      <c r="E296" s="365"/>
      <c r="F296" s="365"/>
      <c r="G296" s="365"/>
      <c r="H296" s="365"/>
      <c r="I296" s="365"/>
      <c r="J296" s="365"/>
      <c r="K296" s="365"/>
      <c r="L296" s="365"/>
      <c r="M296" s="160"/>
    </row>
    <row r="297" spans="1:13" s="99" customFormat="1" x14ac:dyDescent="0.25">
      <c r="A297" s="213"/>
      <c r="B297" s="213"/>
      <c r="C297" s="419"/>
      <c r="E297" s="365"/>
      <c r="F297" s="365"/>
      <c r="G297" s="365"/>
      <c r="H297" s="365"/>
      <c r="I297" s="365"/>
      <c r="J297" s="365"/>
      <c r="K297" s="365"/>
      <c r="L297" s="365"/>
      <c r="M297" s="160"/>
    </row>
    <row r="298" spans="1:13" s="99" customFormat="1" x14ac:dyDescent="0.25">
      <c r="A298" s="213"/>
      <c r="B298" s="213"/>
      <c r="C298" s="419"/>
      <c r="E298" s="365"/>
      <c r="F298" s="365"/>
      <c r="G298" s="365"/>
      <c r="H298" s="365"/>
      <c r="I298" s="365"/>
      <c r="J298" s="365"/>
      <c r="K298" s="365"/>
      <c r="L298" s="365"/>
      <c r="M298" s="160"/>
    </row>
    <row r="299" spans="1:13" s="99" customFormat="1" x14ac:dyDescent="0.25">
      <c r="A299" s="213"/>
      <c r="B299" s="213"/>
      <c r="C299" s="419"/>
      <c r="E299" s="365"/>
      <c r="F299" s="365"/>
      <c r="G299" s="365"/>
      <c r="H299" s="365"/>
      <c r="I299" s="365"/>
      <c r="J299" s="365"/>
      <c r="K299" s="365"/>
      <c r="L299" s="365"/>
      <c r="M299" s="160"/>
    </row>
    <row r="300" spans="1:13" s="99" customFormat="1" x14ac:dyDescent="0.25">
      <c r="A300" s="213"/>
      <c r="B300" s="213"/>
      <c r="C300" s="419"/>
      <c r="E300" s="365"/>
      <c r="F300" s="365"/>
      <c r="G300" s="365"/>
      <c r="H300" s="365"/>
      <c r="I300" s="365"/>
      <c r="J300" s="365"/>
      <c r="K300" s="365"/>
      <c r="L300" s="365"/>
      <c r="M300" s="160"/>
    </row>
    <row r="301" spans="1:13" s="99" customFormat="1" x14ac:dyDescent="0.25">
      <c r="A301" s="213"/>
      <c r="B301" s="213"/>
      <c r="C301" s="419"/>
      <c r="E301" s="365"/>
      <c r="F301" s="365"/>
      <c r="G301" s="365"/>
      <c r="H301" s="365"/>
      <c r="I301" s="365"/>
      <c r="J301" s="365"/>
      <c r="K301" s="365"/>
      <c r="L301" s="365"/>
      <c r="M301" s="160"/>
    </row>
    <row r="302" spans="1:13" s="99" customFormat="1" x14ac:dyDescent="0.25">
      <c r="A302" s="213"/>
      <c r="B302" s="213"/>
      <c r="C302" s="419"/>
      <c r="E302" s="365"/>
      <c r="F302" s="365"/>
      <c r="G302" s="365"/>
      <c r="H302" s="365"/>
      <c r="I302" s="365"/>
      <c r="J302" s="365"/>
      <c r="K302" s="365"/>
      <c r="L302" s="365"/>
      <c r="M302" s="160"/>
    </row>
    <row r="303" spans="1:13" s="99" customFormat="1" x14ac:dyDescent="0.25">
      <c r="A303" s="213"/>
      <c r="B303" s="213"/>
      <c r="C303" s="419"/>
      <c r="E303" s="365"/>
      <c r="F303" s="365"/>
      <c r="G303" s="365"/>
      <c r="H303" s="365"/>
      <c r="I303" s="365"/>
      <c r="J303" s="365"/>
      <c r="K303" s="365"/>
      <c r="L303" s="365"/>
      <c r="M303" s="160"/>
    </row>
    <row r="304" spans="1:13" s="99" customFormat="1" x14ac:dyDescent="0.25">
      <c r="A304" s="213"/>
      <c r="B304" s="213"/>
      <c r="C304" s="419"/>
      <c r="E304" s="365"/>
      <c r="F304" s="365"/>
      <c r="G304" s="365"/>
      <c r="H304" s="365"/>
      <c r="I304" s="365"/>
      <c r="J304" s="365"/>
      <c r="K304" s="365"/>
      <c r="L304" s="365"/>
      <c r="M304" s="160"/>
    </row>
    <row r="305" spans="1:13" s="99" customFormat="1" x14ac:dyDescent="0.25">
      <c r="A305" s="213"/>
      <c r="B305" s="213"/>
      <c r="C305" s="419"/>
      <c r="E305" s="365"/>
      <c r="F305" s="365"/>
      <c r="G305" s="365"/>
      <c r="H305" s="365"/>
      <c r="I305" s="365"/>
      <c r="J305" s="365"/>
      <c r="K305" s="365"/>
      <c r="L305" s="365"/>
      <c r="M305" s="160"/>
    </row>
    <row r="306" spans="1:13" s="99" customFormat="1" x14ac:dyDescent="0.25">
      <c r="A306" s="213"/>
      <c r="B306" s="213"/>
      <c r="C306" s="419"/>
      <c r="E306" s="365"/>
      <c r="F306" s="365"/>
      <c r="G306" s="365"/>
      <c r="H306" s="365"/>
      <c r="I306" s="365"/>
      <c r="J306" s="365"/>
      <c r="K306" s="365"/>
      <c r="L306" s="365"/>
      <c r="M306" s="160"/>
    </row>
    <row r="307" spans="1:13" s="99" customFormat="1" x14ac:dyDescent="0.25">
      <c r="A307" s="213"/>
      <c r="B307" s="213"/>
      <c r="C307" s="419"/>
      <c r="E307" s="365"/>
      <c r="F307" s="365"/>
      <c r="G307" s="365"/>
      <c r="H307" s="365"/>
      <c r="I307" s="365"/>
      <c r="J307" s="365"/>
      <c r="K307" s="365"/>
      <c r="L307" s="365"/>
      <c r="M307" s="160"/>
    </row>
    <row r="308" spans="1:13" s="99" customFormat="1" x14ac:dyDescent="0.25">
      <c r="A308" s="213"/>
      <c r="B308" s="213"/>
      <c r="C308" s="419"/>
      <c r="E308" s="365"/>
      <c r="F308" s="365"/>
      <c r="G308" s="365"/>
      <c r="H308" s="365"/>
      <c r="I308" s="365"/>
      <c r="J308" s="365"/>
      <c r="K308" s="365"/>
      <c r="L308" s="365"/>
      <c r="M308" s="160"/>
    </row>
    <row r="309" spans="1:13" s="99" customFormat="1" x14ac:dyDescent="0.25">
      <c r="A309" s="213"/>
      <c r="B309" s="213"/>
      <c r="C309" s="419"/>
      <c r="E309" s="365"/>
      <c r="F309" s="365"/>
      <c r="G309" s="365"/>
      <c r="H309" s="365"/>
      <c r="I309" s="365"/>
      <c r="J309" s="365"/>
      <c r="K309" s="365"/>
      <c r="L309" s="365"/>
      <c r="M309" s="160"/>
    </row>
    <row r="310" spans="1:13" s="99" customFormat="1" x14ac:dyDescent="0.25">
      <c r="A310" s="213"/>
      <c r="B310" s="213"/>
      <c r="C310" s="419"/>
      <c r="E310" s="365"/>
      <c r="F310" s="365"/>
      <c r="G310" s="365"/>
      <c r="H310" s="365"/>
      <c r="I310" s="365"/>
      <c r="J310" s="365"/>
      <c r="K310" s="365"/>
      <c r="L310" s="365"/>
      <c r="M310" s="160"/>
    </row>
    <row r="311" spans="1:13" s="99" customFormat="1" x14ac:dyDescent="0.25">
      <c r="A311" s="213"/>
      <c r="B311" s="213"/>
      <c r="C311" s="419"/>
      <c r="E311" s="365"/>
      <c r="F311" s="365"/>
      <c r="G311" s="365"/>
      <c r="H311" s="365"/>
      <c r="I311" s="365"/>
      <c r="J311" s="365"/>
      <c r="K311" s="365"/>
      <c r="L311" s="365"/>
      <c r="M311" s="160"/>
    </row>
    <row r="312" spans="1:13" s="99" customFormat="1" x14ac:dyDescent="0.25">
      <c r="A312" s="213"/>
      <c r="B312" s="213"/>
      <c r="C312" s="419"/>
      <c r="E312" s="365"/>
      <c r="F312" s="365"/>
      <c r="G312" s="365"/>
      <c r="H312" s="365"/>
      <c r="I312" s="365"/>
      <c r="J312" s="365"/>
      <c r="K312" s="365"/>
      <c r="L312" s="365"/>
      <c r="M312" s="160"/>
    </row>
    <row r="313" spans="1:13" s="99" customFormat="1" x14ac:dyDescent="0.25">
      <c r="A313" s="213"/>
      <c r="B313" s="213"/>
      <c r="C313" s="419"/>
      <c r="E313" s="365"/>
      <c r="F313" s="365"/>
      <c r="G313" s="365"/>
      <c r="H313" s="365"/>
      <c r="I313" s="365"/>
      <c r="J313" s="365"/>
      <c r="K313" s="365"/>
      <c r="L313" s="365"/>
      <c r="M313" s="160"/>
    </row>
    <row r="314" spans="1:13" s="99" customFormat="1" x14ac:dyDescent="0.25">
      <c r="A314" s="213"/>
      <c r="B314" s="213"/>
      <c r="C314" s="419"/>
      <c r="E314" s="365"/>
      <c r="F314" s="365"/>
      <c r="G314" s="365"/>
      <c r="H314" s="365"/>
      <c r="I314" s="365"/>
      <c r="J314" s="365"/>
      <c r="K314" s="365"/>
      <c r="L314" s="365"/>
      <c r="M314" s="160"/>
    </row>
    <row r="315" spans="1:13" s="99" customFormat="1" x14ac:dyDescent="0.25">
      <c r="A315" s="213"/>
      <c r="B315" s="213"/>
      <c r="C315" s="419"/>
      <c r="E315" s="365"/>
      <c r="F315" s="365"/>
      <c r="G315" s="365"/>
      <c r="H315" s="365"/>
      <c r="I315" s="365"/>
      <c r="J315" s="365"/>
      <c r="K315" s="365"/>
      <c r="L315" s="365"/>
      <c r="M315" s="160"/>
    </row>
    <row r="316" spans="1:13" s="99" customFormat="1" x14ac:dyDescent="0.25">
      <c r="A316" s="213"/>
      <c r="B316" s="213"/>
      <c r="C316" s="419"/>
      <c r="E316" s="365"/>
      <c r="F316" s="365"/>
      <c r="G316" s="365"/>
      <c r="H316" s="365"/>
      <c r="I316" s="365"/>
      <c r="J316" s="365"/>
      <c r="K316" s="365"/>
      <c r="L316" s="365"/>
      <c r="M316" s="160"/>
    </row>
    <row r="317" spans="1:13" s="99" customFormat="1" x14ac:dyDescent="0.25">
      <c r="A317" s="213"/>
      <c r="B317" s="213"/>
      <c r="C317" s="419"/>
      <c r="E317" s="365"/>
      <c r="F317" s="365"/>
      <c r="G317" s="365"/>
      <c r="H317" s="365"/>
      <c r="I317" s="365"/>
      <c r="J317" s="365"/>
      <c r="K317" s="365"/>
      <c r="L317" s="365"/>
      <c r="M317" s="160"/>
    </row>
    <row r="318" spans="1:13" s="99" customFormat="1" x14ac:dyDescent="0.25">
      <c r="A318" s="213"/>
      <c r="B318" s="213"/>
      <c r="C318" s="419"/>
      <c r="E318" s="365"/>
      <c r="F318" s="365"/>
      <c r="G318" s="365"/>
      <c r="H318" s="365"/>
      <c r="I318" s="365"/>
      <c r="J318" s="365"/>
      <c r="K318" s="365"/>
      <c r="L318" s="365"/>
      <c r="M318" s="160"/>
    </row>
    <row r="319" spans="1:13" s="99" customFormat="1" x14ac:dyDescent="0.25">
      <c r="A319" s="213"/>
      <c r="B319" s="213"/>
      <c r="C319" s="419"/>
      <c r="E319" s="365"/>
      <c r="F319" s="365"/>
      <c r="G319" s="365"/>
      <c r="H319" s="365"/>
      <c r="I319" s="365"/>
      <c r="J319" s="365"/>
      <c r="K319" s="365"/>
      <c r="L319" s="365"/>
      <c r="M319" s="160"/>
    </row>
    <row r="320" spans="1:13" s="99" customFormat="1" x14ac:dyDescent="0.25">
      <c r="A320" s="213"/>
      <c r="B320" s="213"/>
      <c r="C320" s="419"/>
      <c r="E320" s="365"/>
      <c r="F320" s="365"/>
      <c r="G320" s="365"/>
      <c r="H320" s="365"/>
      <c r="I320" s="365"/>
      <c r="J320" s="365"/>
      <c r="K320" s="365"/>
      <c r="L320" s="365"/>
      <c r="M320" s="160"/>
    </row>
    <row r="321" spans="1:13" s="99" customFormat="1" x14ac:dyDescent="0.25">
      <c r="A321" s="213"/>
      <c r="B321" s="213"/>
      <c r="C321" s="419"/>
      <c r="E321" s="365"/>
      <c r="F321" s="365"/>
      <c r="G321" s="365"/>
      <c r="H321" s="365"/>
      <c r="I321" s="365"/>
      <c r="J321" s="365"/>
      <c r="K321" s="365"/>
      <c r="L321" s="365"/>
      <c r="M321" s="160"/>
    </row>
    <row r="322" spans="1:13" s="99" customFormat="1" x14ac:dyDescent="0.25">
      <c r="A322" s="213"/>
      <c r="B322" s="213"/>
      <c r="C322" s="419"/>
      <c r="E322" s="365"/>
      <c r="F322" s="365"/>
      <c r="G322" s="365"/>
      <c r="H322" s="365"/>
      <c r="I322" s="365"/>
      <c r="J322" s="365"/>
      <c r="K322" s="365"/>
      <c r="L322" s="365"/>
      <c r="M322" s="160"/>
    </row>
    <row r="323" spans="1:13" s="99" customFormat="1" x14ac:dyDescent="0.25">
      <c r="A323" s="213"/>
      <c r="B323" s="213"/>
      <c r="C323" s="419"/>
      <c r="E323" s="365"/>
      <c r="F323" s="365"/>
      <c r="G323" s="365"/>
      <c r="H323" s="365"/>
      <c r="I323" s="365"/>
      <c r="J323" s="365"/>
      <c r="K323" s="365"/>
      <c r="L323" s="365"/>
      <c r="M323" s="160"/>
    </row>
    <row r="324" spans="1:13" s="99" customFormat="1" x14ac:dyDescent="0.25">
      <c r="A324" s="213"/>
      <c r="B324" s="213"/>
      <c r="C324" s="419"/>
      <c r="E324" s="365"/>
      <c r="F324" s="365"/>
      <c r="G324" s="365"/>
      <c r="H324" s="365"/>
      <c r="I324" s="365"/>
      <c r="J324" s="365"/>
      <c r="K324" s="365"/>
      <c r="L324" s="365"/>
      <c r="M324" s="160"/>
    </row>
    <row r="325" spans="1:13" s="99" customFormat="1" x14ac:dyDescent="0.25">
      <c r="A325" s="213"/>
      <c r="B325" s="213"/>
      <c r="C325" s="419"/>
      <c r="E325" s="365"/>
      <c r="F325" s="365"/>
      <c r="G325" s="365"/>
      <c r="H325" s="365"/>
      <c r="I325" s="365"/>
      <c r="J325" s="365"/>
      <c r="K325" s="365"/>
      <c r="L325" s="365"/>
      <c r="M325" s="160"/>
    </row>
    <row r="326" spans="1:13" s="99" customFormat="1" x14ac:dyDescent="0.25">
      <c r="A326" s="213"/>
      <c r="B326" s="213"/>
      <c r="C326" s="419"/>
      <c r="E326" s="365"/>
      <c r="F326" s="365"/>
      <c r="G326" s="365"/>
      <c r="H326" s="365"/>
      <c r="I326" s="365"/>
      <c r="J326" s="365"/>
      <c r="K326" s="365"/>
      <c r="L326" s="365"/>
      <c r="M326" s="160"/>
    </row>
    <row r="327" spans="1:13" s="99" customFormat="1" x14ac:dyDescent="0.25">
      <c r="A327" s="213"/>
      <c r="B327" s="213"/>
      <c r="C327" s="419"/>
      <c r="E327" s="365"/>
      <c r="F327" s="365"/>
      <c r="G327" s="365"/>
      <c r="H327" s="365"/>
      <c r="I327" s="365"/>
      <c r="J327" s="365"/>
      <c r="K327" s="365"/>
      <c r="L327" s="365"/>
      <c r="M327" s="160"/>
    </row>
    <row r="328" spans="1:13" s="99" customFormat="1" x14ac:dyDescent="0.25">
      <c r="A328" s="213"/>
      <c r="B328" s="213"/>
      <c r="C328" s="419"/>
      <c r="E328" s="365"/>
      <c r="F328" s="365"/>
      <c r="G328" s="365"/>
      <c r="H328" s="365"/>
      <c r="I328" s="365"/>
      <c r="J328" s="365"/>
      <c r="K328" s="365"/>
      <c r="L328" s="365"/>
      <c r="M328" s="160"/>
    </row>
    <row r="329" spans="1:13" s="99" customFormat="1" x14ac:dyDescent="0.25">
      <c r="A329" s="213"/>
      <c r="B329" s="213"/>
      <c r="C329" s="419"/>
      <c r="E329" s="365"/>
      <c r="F329" s="365"/>
      <c r="G329" s="365"/>
      <c r="H329" s="365"/>
      <c r="I329" s="365"/>
      <c r="J329" s="365"/>
      <c r="K329" s="365"/>
      <c r="L329" s="365"/>
      <c r="M329" s="160"/>
    </row>
    <row r="330" spans="1:13" s="99" customFormat="1" x14ac:dyDescent="0.25">
      <c r="A330" s="213"/>
      <c r="B330" s="213"/>
      <c r="C330" s="419"/>
      <c r="E330" s="365"/>
      <c r="F330" s="365"/>
      <c r="G330" s="365"/>
      <c r="H330" s="365"/>
      <c r="I330" s="365"/>
      <c r="J330" s="365"/>
      <c r="K330" s="365"/>
      <c r="L330" s="365"/>
      <c r="M330" s="160"/>
    </row>
    <row r="331" spans="1:13" s="99" customFormat="1" x14ac:dyDescent="0.25">
      <c r="A331" s="213"/>
      <c r="B331" s="213"/>
      <c r="C331" s="419"/>
      <c r="E331" s="365"/>
      <c r="F331" s="365"/>
      <c r="G331" s="365"/>
      <c r="H331" s="365"/>
      <c r="I331" s="365"/>
      <c r="J331" s="365"/>
      <c r="K331" s="365"/>
      <c r="L331" s="365"/>
      <c r="M331" s="160"/>
    </row>
    <row r="332" spans="1:13" s="99" customFormat="1" x14ac:dyDescent="0.25">
      <c r="A332" s="213"/>
      <c r="B332" s="213"/>
      <c r="C332" s="419"/>
      <c r="E332" s="365"/>
      <c r="F332" s="365"/>
      <c r="G332" s="365"/>
      <c r="H332" s="365"/>
      <c r="I332" s="365"/>
      <c r="J332" s="365"/>
      <c r="K332" s="365"/>
      <c r="L332" s="365"/>
      <c r="M332" s="160"/>
    </row>
    <row r="333" spans="1:13" s="99" customFormat="1" x14ac:dyDescent="0.25">
      <c r="A333" s="213"/>
      <c r="B333" s="213"/>
      <c r="C333" s="419"/>
      <c r="E333" s="365"/>
      <c r="F333" s="365"/>
      <c r="G333" s="365"/>
      <c r="H333" s="365"/>
      <c r="I333" s="365"/>
      <c r="J333" s="365"/>
      <c r="K333" s="365"/>
      <c r="L333" s="365"/>
      <c r="M333" s="160"/>
    </row>
    <row r="334" spans="1:13" s="99" customFormat="1" x14ac:dyDescent="0.25">
      <c r="A334" s="213"/>
      <c r="B334" s="213"/>
      <c r="C334" s="419"/>
      <c r="E334" s="365"/>
      <c r="F334" s="365"/>
      <c r="G334" s="365"/>
      <c r="H334" s="365"/>
      <c r="I334" s="365"/>
      <c r="J334" s="365"/>
      <c r="K334" s="365"/>
      <c r="L334" s="365"/>
      <c r="M334" s="160"/>
    </row>
    <row r="335" spans="1:13" s="99" customFormat="1" x14ac:dyDescent="0.25">
      <c r="A335" s="213"/>
      <c r="B335" s="213"/>
      <c r="C335" s="419"/>
      <c r="E335" s="365"/>
      <c r="F335" s="365"/>
      <c r="G335" s="365"/>
      <c r="H335" s="365"/>
      <c r="I335" s="365"/>
      <c r="J335" s="365"/>
      <c r="K335" s="365"/>
      <c r="L335" s="365"/>
      <c r="M335" s="160"/>
    </row>
    <row r="336" spans="1:13" s="99" customFormat="1" x14ac:dyDescent="0.25">
      <c r="A336" s="213"/>
      <c r="B336" s="213"/>
      <c r="C336" s="419"/>
      <c r="E336" s="365"/>
      <c r="F336" s="365"/>
      <c r="G336" s="365"/>
      <c r="H336" s="365"/>
      <c r="I336" s="365"/>
      <c r="J336" s="365"/>
      <c r="K336" s="365"/>
      <c r="L336" s="365"/>
      <c r="M336" s="160"/>
    </row>
    <row r="337" spans="1:13" s="99" customFormat="1" x14ac:dyDescent="0.25">
      <c r="A337" s="213"/>
      <c r="B337" s="213"/>
      <c r="C337" s="419"/>
      <c r="E337" s="365"/>
      <c r="F337" s="365"/>
      <c r="G337" s="365"/>
      <c r="H337" s="365"/>
      <c r="I337" s="365"/>
      <c r="J337" s="365"/>
      <c r="K337" s="365"/>
      <c r="L337" s="365"/>
      <c r="M337" s="160"/>
    </row>
    <row r="338" spans="1:13" s="99" customFormat="1" x14ac:dyDescent="0.25">
      <c r="A338" s="213"/>
      <c r="B338" s="213"/>
      <c r="C338" s="419"/>
      <c r="E338" s="365"/>
      <c r="F338" s="365"/>
      <c r="G338" s="365"/>
      <c r="H338" s="365"/>
      <c r="I338" s="365"/>
      <c r="J338" s="365"/>
      <c r="K338" s="365"/>
      <c r="L338" s="365"/>
      <c r="M338" s="160"/>
    </row>
    <row r="339" spans="1:13" s="99" customFormat="1" x14ac:dyDescent="0.25">
      <c r="A339" s="213"/>
      <c r="B339" s="213"/>
      <c r="C339" s="419"/>
      <c r="E339" s="365"/>
      <c r="F339" s="365"/>
      <c r="G339" s="365"/>
      <c r="H339" s="365"/>
      <c r="I339" s="365"/>
      <c r="J339" s="365"/>
      <c r="K339" s="365"/>
      <c r="L339" s="365"/>
      <c r="M339" s="160"/>
    </row>
    <row r="340" spans="1:13" s="99" customFormat="1" x14ac:dyDescent="0.25">
      <c r="A340" s="213"/>
      <c r="B340" s="213"/>
      <c r="C340" s="419"/>
      <c r="E340" s="365"/>
      <c r="F340" s="365"/>
      <c r="G340" s="365"/>
      <c r="H340" s="365"/>
      <c r="I340" s="365"/>
      <c r="J340" s="365"/>
      <c r="K340" s="365"/>
      <c r="L340" s="365"/>
      <c r="M340" s="160"/>
    </row>
    <row r="341" spans="1:13" s="99" customFormat="1" x14ac:dyDescent="0.25">
      <c r="A341" s="213"/>
      <c r="B341" s="213"/>
      <c r="C341" s="419"/>
      <c r="E341" s="365"/>
      <c r="F341" s="365"/>
      <c r="G341" s="365"/>
      <c r="H341" s="365"/>
      <c r="I341" s="365"/>
      <c r="J341" s="365"/>
      <c r="K341" s="365"/>
      <c r="L341" s="365"/>
      <c r="M341" s="160"/>
    </row>
    <row r="342" spans="1:13" s="99" customFormat="1" x14ac:dyDescent="0.25">
      <c r="A342" s="213"/>
      <c r="B342" s="213"/>
      <c r="C342" s="419"/>
      <c r="E342" s="365"/>
      <c r="F342" s="365"/>
      <c r="G342" s="365"/>
      <c r="H342" s="365"/>
      <c r="I342" s="365"/>
      <c r="J342" s="365"/>
      <c r="K342" s="365"/>
      <c r="L342" s="365"/>
      <c r="M342" s="160"/>
    </row>
    <row r="343" spans="1:13" s="99" customFormat="1" x14ac:dyDescent="0.25">
      <c r="A343" s="213"/>
      <c r="B343" s="213"/>
      <c r="C343" s="419"/>
      <c r="E343" s="365"/>
      <c r="F343" s="365"/>
      <c r="G343" s="365"/>
      <c r="H343" s="365"/>
      <c r="I343" s="365"/>
      <c r="J343" s="365"/>
      <c r="K343" s="365"/>
      <c r="L343" s="365"/>
      <c r="M343" s="160"/>
    </row>
    <row r="344" spans="1:13" s="99" customFormat="1" x14ac:dyDescent="0.25">
      <c r="A344" s="213"/>
      <c r="B344" s="213"/>
      <c r="C344" s="419"/>
      <c r="E344" s="365"/>
      <c r="F344" s="365"/>
      <c r="G344" s="365"/>
      <c r="H344" s="365"/>
      <c r="I344" s="365"/>
      <c r="J344" s="365"/>
      <c r="K344" s="365"/>
      <c r="L344" s="365"/>
      <c r="M344" s="160"/>
    </row>
    <row r="345" spans="1:13" s="99" customFormat="1" x14ac:dyDescent="0.25">
      <c r="A345" s="213"/>
      <c r="B345" s="213"/>
      <c r="C345" s="419"/>
      <c r="E345" s="365"/>
      <c r="F345" s="365"/>
      <c r="G345" s="365"/>
      <c r="H345" s="365"/>
      <c r="I345" s="365"/>
      <c r="J345" s="365"/>
      <c r="K345" s="365"/>
      <c r="L345" s="365"/>
      <c r="M345" s="160"/>
    </row>
    <row r="346" spans="1:13" s="99" customFormat="1" x14ac:dyDescent="0.25">
      <c r="A346" s="213"/>
      <c r="B346" s="213"/>
      <c r="C346" s="419"/>
      <c r="E346" s="365"/>
      <c r="F346" s="365"/>
      <c r="G346" s="365"/>
      <c r="H346" s="365"/>
      <c r="I346" s="365"/>
      <c r="J346" s="365"/>
      <c r="K346" s="365"/>
      <c r="L346" s="365"/>
      <c r="M346" s="160"/>
    </row>
    <row r="347" spans="1:13" s="99" customFormat="1" x14ac:dyDescent="0.25">
      <c r="A347" s="213"/>
      <c r="B347" s="213"/>
      <c r="C347" s="419"/>
      <c r="E347" s="365"/>
      <c r="F347" s="365"/>
      <c r="G347" s="365"/>
      <c r="H347" s="365"/>
      <c r="I347" s="365"/>
      <c r="J347" s="365"/>
      <c r="K347" s="365"/>
      <c r="L347" s="365"/>
      <c r="M347" s="160"/>
    </row>
    <row r="348" spans="1:13" s="99" customFormat="1" x14ac:dyDescent="0.25">
      <c r="A348" s="213"/>
      <c r="B348" s="213"/>
      <c r="C348" s="419"/>
      <c r="E348" s="365"/>
      <c r="F348" s="365"/>
      <c r="G348" s="365"/>
      <c r="H348" s="365"/>
      <c r="I348" s="365"/>
      <c r="J348" s="365"/>
      <c r="K348" s="365"/>
      <c r="L348" s="365"/>
      <c r="M348" s="160"/>
    </row>
    <row r="349" spans="1:13" s="99" customFormat="1" x14ac:dyDescent="0.25">
      <c r="A349" s="213"/>
      <c r="B349" s="213"/>
      <c r="C349" s="419"/>
      <c r="E349" s="365"/>
      <c r="F349" s="365"/>
      <c r="G349" s="365"/>
      <c r="H349" s="365"/>
      <c r="I349" s="365"/>
      <c r="J349" s="365"/>
      <c r="K349" s="365"/>
      <c r="L349" s="365"/>
      <c r="M349" s="160"/>
    </row>
    <row r="350" spans="1:13" s="99" customFormat="1" x14ac:dyDescent="0.25">
      <c r="A350" s="213"/>
      <c r="B350" s="213"/>
      <c r="C350" s="419"/>
      <c r="E350" s="365"/>
      <c r="F350" s="365"/>
      <c r="G350" s="365"/>
      <c r="H350" s="365"/>
      <c r="I350" s="365"/>
      <c r="J350" s="365"/>
      <c r="K350" s="365"/>
      <c r="L350" s="365"/>
      <c r="M350" s="160"/>
    </row>
    <row r="351" spans="1:13" s="99" customFormat="1" x14ac:dyDescent="0.25">
      <c r="A351" s="213"/>
      <c r="B351" s="213"/>
      <c r="C351" s="419"/>
      <c r="E351" s="365"/>
      <c r="F351" s="365"/>
      <c r="G351" s="365"/>
      <c r="H351" s="365"/>
      <c r="I351" s="365"/>
      <c r="J351" s="365"/>
      <c r="K351" s="365"/>
      <c r="L351" s="365"/>
      <c r="M351" s="160"/>
    </row>
    <row r="352" spans="1:13" s="99" customFormat="1" x14ac:dyDescent="0.25">
      <c r="A352" s="213"/>
      <c r="B352" s="213"/>
      <c r="C352" s="419"/>
      <c r="E352" s="365"/>
      <c r="F352" s="365"/>
      <c r="G352" s="365"/>
      <c r="H352" s="365"/>
      <c r="I352" s="365"/>
      <c r="J352" s="365"/>
      <c r="K352" s="365"/>
      <c r="L352" s="365"/>
      <c r="M352" s="160"/>
    </row>
    <row r="353" spans="1:13" s="99" customFormat="1" x14ac:dyDescent="0.25">
      <c r="A353" s="213"/>
      <c r="B353" s="213"/>
      <c r="C353" s="419"/>
      <c r="E353" s="365"/>
      <c r="F353" s="365"/>
      <c r="G353" s="365"/>
      <c r="H353" s="365"/>
      <c r="I353" s="365"/>
      <c r="J353" s="365"/>
      <c r="K353" s="365"/>
      <c r="L353" s="365"/>
      <c r="M353" s="160"/>
    </row>
    <row r="354" spans="1:13" s="99" customFormat="1" x14ac:dyDescent="0.25">
      <c r="A354" s="213"/>
      <c r="B354" s="213"/>
      <c r="C354" s="419"/>
      <c r="E354" s="365"/>
      <c r="F354" s="365"/>
      <c r="G354" s="365"/>
      <c r="H354" s="365"/>
      <c r="I354" s="365"/>
      <c r="J354" s="365"/>
      <c r="K354" s="365"/>
      <c r="L354" s="365"/>
      <c r="M354" s="160"/>
    </row>
    <row r="355" spans="1:13" s="99" customFormat="1" x14ac:dyDescent="0.25">
      <c r="A355" s="213"/>
      <c r="B355" s="213"/>
      <c r="C355" s="419"/>
      <c r="E355" s="365"/>
      <c r="F355" s="365"/>
      <c r="G355" s="365"/>
      <c r="H355" s="365"/>
      <c r="I355" s="365"/>
      <c r="J355" s="365"/>
      <c r="K355" s="365"/>
      <c r="L355" s="365"/>
      <c r="M355" s="160"/>
    </row>
    <row r="356" spans="1:13" s="99" customFormat="1" x14ac:dyDescent="0.25">
      <c r="A356" s="213"/>
      <c r="B356" s="213"/>
      <c r="C356" s="419"/>
      <c r="E356" s="365"/>
      <c r="F356" s="365"/>
      <c r="G356" s="365"/>
      <c r="H356" s="365"/>
      <c r="I356" s="365"/>
      <c r="J356" s="365"/>
      <c r="K356" s="365"/>
      <c r="L356" s="365"/>
      <c r="M356" s="160"/>
    </row>
    <row r="357" spans="1:13" s="99" customFormat="1" x14ac:dyDescent="0.25">
      <c r="A357" s="213"/>
      <c r="B357" s="213"/>
      <c r="C357" s="419"/>
      <c r="E357" s="365"/>
      <c r="F357" s="365"/>
      <c r="G357" s="365"/>
      <c r="H357" s="365"/>
      <c r="I357" s="365"/>
      <c r="J357" s="365"/>
      <c r="K357" s="365"/>
      <c r="L357" s="365"/>
      <c r="M357" s="160"/>
    </row>
    <row r="358" spans="1:13" s="99" customFormat="1" x14ac:dyDescent="0.25">
      <c r="A358" s="213"/>
      <c r="B358" s="213"/>
      <c r="C358" s="419"/>
      <c r="E358" s="365"/>
      <c r="F358" s="365"/>
      <c r="G358" s="365"/>
      <c r="H358" s="365"/>
      <c r="I358" s="365"/>
      <c r="J358" s="365"/>
      <c r="K358" s="365"/>
      <c r="L358" s="365"/>
      <c r="M358" s="160"/>
    </row>
    <row r="359" spans="1:13" s="99" customFormat="1" x14ac:dyDescent="0.25">
      <c r="A359" s="213"/>
      <c r="B359" s="213"/>
      <c r="C359" s="419"/>
      <c r="E359" s="365"/>
      <c r="F359" s="365"/>
      <c r="G359" s="365"/>
      <c r="H359" s="365"/>
      <c r="I359" s="365"/>
      <c r="J359" s="365"/>
      <c r="K359" s="365"/>
      <c r="L359" s="365"/>
      <c r="M359" s="160"/>
    </row>
    <row r="360" spans="1:13" s="99" customFormat="1" x14ac:dyDescent="0.25">
      <c r="A360" s="213"/>
      <c r="B360" s="213"/>
      <c r="C360" s="419"/>
      <c r="E360" s="365"/>
      <c r="F360" s="365"/>
      <c r="G360" s="365"/>
      <c r="H360" s="365"/>
      <c r="I360" s="365"/>
      <c r="J360" s="365"/>
      <c r="K360" s="365"/>
      <c r="L360" s="365"/>
      <c r="M360" s="160"/>
    </row>
    <row r="361" spans="1:13" s="99" customFormat="1" x14ac:dyDescent="0.25">
      <c r="A361" s="213"/>
      <c r="B361" s="213"/>
      <c r="C361" s="419"/>
      <c r="E361" s="365"/>
      <c r="F361" s="365"/>
      <c r="G361" s="365"/>
      <c r="H361" s="365"/>
      <c r="I361" s="365"/>
      <c r="J361" s="365"/>
      <c r="K361" s="365"/>
      <c r="L361" s="365"/>
      <c r="M361" s="160"/>
    </row>
    <row r="362" spans="1:13" s="99" customFormat="1" x14ac:dyDescent="0.25">
      <c r="A362" s="213"/>
      <c r="B362" s="213"/>
      <c r="C362" s="419"/>
      <c r="E362" s="365"/>
      <c r="F362" s="365"/>
      <c r="G362" s="365"/>
      <c r="H362" s="365"/>
      <c r="I362" s="365"/>
      <c r="J362" s="365"/>
      <c r="K362" s="365"/>
      <c r="L362" s="365"/>
      <c r="M362" s="160"/>
    </row>
    <row r="363" spans="1:13" s="99" customFormat="1" x14ac:dyDescent="0.25">
      <c r="A363" s="213"/>
      <c r="B363" s="213"/>
      <c r="C363" s="419"/>
      <c r="E363" s="365"/>
      <c r="F363" s="365"/>
      <c r="G363" s="365"/>
      <c r="H363" s="365"/>
      <c r="I363" s="365"/>
      <c r="J363" s="365"/>
      <c r="K363" s="365"/>
      <c r="L363" s="365"/>
      <c r="M363" s="160"/>
    </row>
    <row r="364" spans="1:13" s="99" customFormat="1" x14ac:dyDescent="0.25">
      <c r="A364" s="213"/>
      <c r="B364" s="213"/>
      <c r="C364" s="419"/>
      <c r="E364" s="365"/>
      <c r="F364" s="365"/>
      <c r="G364" s="365"/>
      <c r="H364" s="365"/>
      <c r="I364" s="365"/>
      <c r="J364" s="365"/>
      <c r="K364" s="365"/>
      <c r="L364" s="365"/>
      <c r="M364" s="160"/>
    </row>
    <row r="365" spans="1:13" s="99" customFormat="1" x14ac:dyDescent="0.25">
      <c r="A365" s="213"/>
      <c r="B365" s="213"/>
      <c r="C365" s="419"/>
      <c r="E365" s="365"/>
      <c r="F365" s="365"/>
      <c r="G365" s="365"/>
      <c r="H365" s="365"/>
      <c r="I365" s="365"/>
      <c r="J365" s="365"/>
      <c r="K365" s="365"/>
      <c r="L365" s="365"/>
      <c r="M365" s="160"/>
    </row>
    <row r="366" spans="1:13" s="99" customFormat="1" x14ac:dyDescent="0.25">
      <c r="A366" s="213"/>
      <c r="B366" s="213"/>
      <c r="C366" s="419"/>
      <c r="E366" s="365"/>
      <c r="F366" s="365"/>
      <c r="G366" s="365"/>
      <c r="H366" s="365"/>
      <c r="I366" s="365"/>
      <c r="J366" s="365"/>
      <c r="K366" s="365"/>
      <c r="L366" s="365"/>
      <c r="M366" s="160"/>
    </row>
    <row r="367" spans="1:13" s="99" customFormat="1" x14ac:dyDescent="0.25">
      <c r="A367" s="213"/>
      <c r="B367" s="213"/>
      <c r="C367" s="419"/>
      <c r="E367" s="365"/>
      <c r="F367" s="365"/>
      <c r="G367" s="365"/>
      <c r="H367" s="365"/>
      <c r="I367" s="365"/>
      <c r="J367" s="365"/>
      <c r="K367" s="365"/>
      <c r="L367" s="365"/>
      <c r="M367" s="160"/>
    </row>
    <row r="368" spans="1:13" s="99" customFormat="1" x14ac:dyDescent="0.25">
      <c r="A368" s="213"/>
      <c r="B368" s="213"/>
      <c r="C368" s="419"/>
      <c r="E368" s="365"/>
      <c r="F368" s="365"/>
      <c r="G368" s="365"/>
      <c r="H368" s="365"/>
      <c r="I368" s="365"/>
      <c r="J368" s="365"/>
      <c r="K368" s="365"/>
      <c r="L368" s="365"/>
      <c r="M368" s="160"/>
    </row>
    <row r="369" spans="1:13" s="99" customFormat="1" x14ac:dyDescent="0.25">
      <c r="A369" s="213"/>
      <c r="B369" s="213"/>
      <c r="C369" s="419"/>
      <c r="E369" s="365"/>
      <c r="F369" s="365"/>
      <c r="G369" s="365"/>
      <c r="H369" s="365"/>
      <c r="I369" s="365"/>
      <c r="J369" s="365"/>
      <c r="K369" s="365"/>
      <c r="L369" s="365"/>
      <c r="M369" s="160"/>
    </row>
    <row r="370" spans="1:13" s="99" customFormat="1" x14ac:dyDescent="0.25">
      <c r="A370" s="213"/>
      <c r="B370" s="213"/>
      <c r="C370" s="419"/>
      <c r="E370" s="365"/>
      <c r="F370" s="365"/>
      <c r="G370" s="365"/>
      <c r="H370" s="365"/>
      <c r="I370" s="365"/>
      <c r="J370" s="365"/>
      <c r="K370" s="365"/>
      <c r="L370" s="365"/>
      <c r="M370" s="160"/>
    </row>
    <row r="371" spans="1:13" s="99" customFormat="1" x14ac:dyDescent="0.25">
      <c r="A371" s="213"/>
      <c r="B371" s="213"/>
      <c r="C371" s="419"/>
      <c r="E371" s="365"/>
      <c r="F371" s="365"/>
      <c r="G371" s="365"/>
      <c r="H371" s="365"/>
      <c r="I371" s="365"/>
      <c r="J371" s="365"/>
      <c r="K371" s="365"/>
      <c r="L371" s="365"/>
      <c r="M371" s="160"/>
    </row>
    <row r="372" spans="1:13" s="99" customFormat="1" x14ac:dyDescent="0.25">
      <c r="A372" s="213"/>
      <c r="B372" s="213"/>
      <c r="C372" s="419"/>
      <c r="E372" s="365"/>
      <c r="F372" s="365"/>
      <c r="G372" s="365"/>
      <c r="H372" s="365"/>
      <c r="I372" s="365"/>
      <c r="J372" s="365"/>
      <c r="K372" s="365"/>
      <c r="L372" s="365"/>
      <c r="M372" s="160"/>
    </row>
    <row r="373" spans="1:13" s="99" customFormat="1" x14ac:dyDescent="0.25">
      <c r="A373" s="213"/>
      <c r="B373" s="213"/>
      <c r="C373" s="419"/>
      <c r="E373" s="365"/>
      <c r="F373" s="365"/>
      <c r="G373" s="365"/>
      <c r="H373" s="365"/>
      <c r="I373" s="365"/>
      <c r="J373" s="365"/>
      <c r="K373" s="365"/>
      <c r="L373" s="365"/>
      <c r="M373" s="160"/>
    </row>
    <row r="374" spans="1:13" s="99" customFormat="1" x14ac:dyDescent="0.25">
      <c r="A374" s="213"/>
      <c r="B374" s="213"/>
      <c r="C374" s="419"/>
      <c r="E374" s="365"/>
      <c r="F374" s="365"/>
      <c r="G374" s="365"/>
      <c r="H374" s="365"/>
      <c r="I374" s="365"/>
      <c r="J374" s="365"/>
      <c r="K374" s="365"/>
      <c r="L374" s="365"/>
      <c r="M374" s="160"/>
    </row>
    <row r="375" spans="1:13" s="99" customFormat="1" x14ac:dyDescent="0.25">
      <c r="A375" s="213"/>
      <c r="B375" s="213"/>
      <c r="C375" s="419"/>
      <c r="E375" s="365"/>
      <c r="F375" s="365"/>
      <c r="G375" s="365"/>
      <c r="H375" s="365"/>
      <c r="I375" s="365"/>
      <c r="J375" s="365"/>
      <c r="K375" s="365"/>
      <c r="L375" s="365"/>
      <c r="M375" s="160"/>
    </row>
    <row r="376" spans="1:13" s="99" customFormat="1" x14ac:dyDescent="0.25">
      <c r="A376" s="213"/>
      <c r="B376" s="213"/>
      <c r="C376" s="419"/>
      <c r="E376" s="365"/>
      <c r="F376" s="365"/>
      <c r="G376" s="365"/>
      <c r="H376" s="365"/>
      <c r="I376" s="365"/>
      <c r="J376" s="365"/>
      <c r="K376" s="365"/>
      <c r="L376" s="365"/>
      <c r="M376" s="160"/>
    </row>
    <row r="377" spans="1:13" s="99" customFormat="1" x14ac:dyDescent="0.25">
      <c r="A377" s="213"/>
      <c r="B377" s="213"/>
      <c r="C377" s="419"/>
      <c r="E377" s="365"/>
      <c r="F377" s="365"/>
      <c r="G377" s="365"/>
      <c r="H377" s="365"/>
      <c r="I377" s="365"/>
      <c r="J377" s="365"/>
      <c r="K377" s="365"/>
      <c r="L377" s="365"/>
      <c r="M377" s="160"/>
    </row>
    <row r="378" spans="1:13" s="99" customFormat="1" x14ac:dyDescent="0.25">
      <c r="A378" s="213"/>
      <c r="B378" s="213"/>
      <c r="C378" s="419"/>
      <c r="E378" s="365"/>
      <c r="F378" s="365"/>
      <c r="G378" s="365"/>
      <c r="H378" s="365"/>
      <c r="I378" s="365"/>
      <c r="J378" s="365"/>
      <c r="K378" s="365"/>
      <c r="L378" s="365"/>
      <c r="M378" s="160"/>
    </row>
    <row r="379" spans="1:13" s="99" customFormat="1" x14ac:dyDescent="0.25">
      <c r="A379" s="213"/>
      <c r="B379" s="213"/>
      <c r="C379" s="419"/>
      <c r="E379" s="365"/>
      <c r="F379" s="365"/>
      <c r="G379" s="365"/>
      <c r="H379" s="365"/>
      <c r="I379" s="365"/>
      <c r="J379" s="365"/>
      <c r="K379" s="365"/>
      <c r="L379" s="365"/>
      <c r="M379" s="160"/>
    </row>
    <row r="380" spans="1:13" s="99" customFormat="1" x14ac:dyDescent="0.25">
      <c r="A380" s="213"/>
      <c r="B380" s="213"/>
      <c r="C380" s="419"/>
      <c r="E380" s="365"/>
      <c r="F380" s="365"/>
      <c r="G380" s="365"/>
      <c r="H380" s="365"/>
      <c r="I380" s="365"/>
      <c r="J380" s="365"/>
      <c r="K380" s="365"/>
      <c r="L380" s="365"/>
      <c r="M380" s="160"/>
    </row>
    <row r="381" spans="1:13" s="99" customFormat="1" x14ac:dyDescent="0.25">
      <c r="A381" s="213"/>
      <c r="B381" s="213"/>
      <c r="C381" s="419"/>
      <c r="E381" s="365"/>
      <c r="F381" s="365"/>
      <c r="G381" s="365"/>
      <c r="H381" s="365"/>
      <c r="I381" s="365"/>
      <c r="J381" s="365"/>
      <c r="K381" s="365"/>
      <c r="L381" s="365"/>
      <c r="M381" s="160"/>
    </row>
    <row r="382" spans="1:13" s="99" customFormat="1" x14ac:dyDescent="0.25">
      <c r="A382" s="213"/>
      <c r="B382" s="213"/>
      <c r="C382" s="419"/>
      <c r="E382" s="365"/>
      <c r="F382" s="365"/>
      <c r="G382" s="365"/>
      <c r="H382" s="365"/>
      <c r="I382" s="365"/>
      <c r="J382" s="365"/>
      <c r="K382" s="365"/>
      <c r="L382" s="365"/>
      <c r="M382" s="160"/>
    </row>
    <row r="383" spans="1:13" s="99" customFormat="1" x14ac:dyDescent="0.25">
      <c r="A383" s="213"/>
      <c r="B383" s="213"/>
      <c r="C383" s="419"/>
      <c r="E383" s="365"/>
      <c r="F383" s="365"/>
      <c r="G383" s="365"/>
      <c r="H383" s="365"/>
      <c r="I383" s="365"/>
      <c r="J383" s="365"/>
      <c r="K383" s="365"/>
      <c r="L383" s="365"/>
      <c r="M383" s="160"/>
    </row>
    <row r="384" spans="1:13" s="99" customFormat="1" x14ac:dyDescent="0.25">
      <c r="A384" s="213"/>
      <c r="B384" s="213"/>
      <c r="C384" s="419"/>
      <c r="E384" s="365"/>
      <c r="F384" s="365"/>
      <c r="G384" s="365"/>
      <c r="H384" s="365"/>
      <c r="I384" s="365"/>
      <c r="J384" s="365"/>
      <c r="K384" s="365"/>
      <c r="L384" s="365"/>
      <c r="M384" s="160"/>
    </row>
    <row r="385" spans="1:13" s="99" customFormat="1" x14ac:dyDescent="0.25">
      <c r="A385" s="213"/>
      <c r="B385" s="213"/>
      <c r="C385" s="419"/>
      <c r="E385" s="365"/>
      <c r="F385" s="365"/>
      <c r="G385" s="365"/>
      <c r="H385" s="365"/>
      <c r="I385" s="365"/>
      <c r="J385" s="365"/>
      <c r="K385" s="365"/>
      <c r="L385" s="365"/>
      <c r="M385" s="160"/>
    </row>
    <row r="386" spans="1:13" s="99" customFormat="1" x14ac:dyDescent="0.25">
      <c r="A386" s="213"/>
      <c r="B386" s="213"/>
      <c r="C386" s="419"/>
      <c r="E386" s="365"/>
      <c r="F386" s="365"/>
      <c r="G386" s="365"/>
      <c r="H386" s="365"/>
      <c r="I386" s="365"/>
      <c r="J386" s="365"/>
      <c r="K386" s="365"/>
      <c r="L386" s="365"/>
      <c r="M386" s="160"/>
    </row>
    <row r="387" spans="1:13" s="99" customFormat="1" x14ac:dyDescent="0.25">
      <c r="A387" s="213"/>
      <c r="B387" s="213"/>
      <c r="C387" s="419"/>
      <c r="E387" s="365"/>
      <c r="F387" s="365"/>
      <c r="G387" s="365"/>
      <c r="H387" s="365"/>
      <c r="I387" s="365"/>
      <c r="J387" s="365"/>
      <c r="K387" s="365"/>
      <c r="L387" s="365"/>
      <c r="M387" s="160"/>
    </row>
    <row r="388" spans="1:13" s="99" customFormat="1" x14ac:dyDescent="0.25">
      <c r="A388" s="213"/>
      <c r="B388" s="213"/>
      <c r="C388" s="419"/>
      <c r="E388" s="365"/>
      <c r="F388" s="365"/>
      <c r="G388" s="365"/>
      <c r="H388" s="365"/>
      <c r="I388" s="365"/>
      <c r="J388" s="365"/>
      <c r="K388" s="365"/>
      <c r="L388" s="365"/>
      <c r="M388" s="160"/>
    </row>
    <row r="389" spans="1:13" s="99" customFormat="1" x14ac:dyDescent="0.25">
      <c r="A389" s="213"/>
      <c r="B389" s="213"/>
      <c r="C389" s="419"/>
      <c r="E389" s="365"/>
      <c r="F389" s="365"/>
      <c r="G389" s="365"/>
      <c r="H389" s="365"/>
      <c r="I389" s="365"/>
      <c r="J389" s="365"/>
      <c r="K389" s="365"/>
      <c r="L389" s="365"/>
      <c r="M389" s="160"/>
    </row>
    <row r="390" spans="1:13" s="99" customFormat="1" x14ac:dyDescent="0.25">
      <c r="A390" s="213"/>
      <c r="B390" s="213"/>
      <c r="C390" s="419"/>
      <c r="E390" s="365"/>
      <c r="F390" s="365"/>
      <c r="G390" s="365"/>
      <c r="H390" s="365"/>
      <c r="I390" s="365"/>
      <c r="J390" s="365"/>
      <c r="K390" s="365"/>
      <c r="L390" s="365"/>
      <c r="M390" s="160"/>
    </row>
    <row r="391" spans="1:13" s="99" customFormat="1" x14ac:dyDescent="0.25">
      <c r="A391" s="213"/>
      <c r="B391" s="213"/>
      <c r="C391" s="419"/>
      <c r="E391" s="365"/>
      <c r="F391" s="365"/>
      <c r="G391" s="365"/>
      <c r="H391" s="365"/>
      <c r="I391" s="365"/>
      <c r="J391" s="365"/>
      <c r="K391" s="365"/>
      <c r="L391" s="365"/>
      <c r="M391" s="160"/>
    </row>
    <row r="392" spans="1:13" s="99" customFormat="1" x14ac:dyDescent="0.25">
      <c r="A392" s="213"/>
      <c r="B392" s="213"/>
      <c r="C392" s="419"/>
      <c r="E392" s="365"/>
      <c r="F392" s="365"/>
      <c r="G392" s="365"/>
      <c r="H392" s="365"/>
      <c r="I392" s="365"/>
      <c r="J392" s="365"/>
      <c r="K392" s="365"/>
      <c r="L392" s="365"/>
      <c r="M392" s="160"/>
    </row>
    <row r="393" spans="1:13" s="99" customFormat="1" x14ac:dyDescent="0.25">
      <c r="A393" s="213"/>
      <c r="B393" s="213"/>
      <c r="C393" s="419"/>
      <c r="E393" s="365"/>
      <c r="F393" s="365"/>
      <c r="G393" s="365"/>
      <c r="H393" s="365"/>
      <c r="I393" s="365"/>
      <c r="J393" s="365"/>
      <c r="K393" s="365"/>
      <c r="L393" s="365"/>
      <c r="M393" s="160"/>
    </row>
    <row r="394" spans="1:13" s="99" customFormat="1" x14ac:dyDescent="0.25">
      <c r="A394" s="213"/>
      <c r="B394" s="213"/>
      <c r="C394" s="419"/>
      <c r="E394" s="365"/>
      <c r="F394" s="365"/>
      <c r="G394" s="365"/>
      <c r="H394" s="365"/>
      <c r="I394" s="365"/>
      <c r="J394" s="365"/>
      <c r="K394" s="365"/>
      <c r="L394" s="365"/>
      <c r="M394" s="160"/>
    </row>
    <row r="395" spans="1:13" s="99" customFormat="1" x14ac:dyDescent="0.25">
      <c r="A395" s="213"/>
      <c r="B395" s="213"/>
      <c r="C395" s="419"/>
      <c r="E395" s="365"/>
      <c r="F395" s="365"/>
      <c r="G395" s="365"/>
      <c r="H395" s="365"/>
      <c r="I395" s="365"/>
      <c r="J395" s="365"/>
      <c r="K395" s="365"/>
      <c r="L395" s="365"/>
      <c r="M395" s="160"/>
    </row>
    <row r="396" spans="1:13" s="99" customFormat="1" x14ac:dyDescent="0.25">
      <c r="A396" s="213"/>
      <c r="B396" s="213"/>
      <c r="C396" s="419"/>
      <c r="E396" s="365"/>
      <c r="F396" s="365"/>
      <c r="G396" s="365"/>
      <c r="H396" s="365"/>
      <c r="I396" s="365"/>
      <c r="J396" s="365"/>
      <c r="K396" s="365"/>
      <c r="L396" s="365"/>
      <c r="M396" s="160"/>
    </row>
    <row r="397" spans="1:13" s="99" customFormat="1" x14ac:dyDescent="0.25">
      <c r="A397" s="213"/>
      <c r="B397" s="213"/>
      <c r="C397" s="419"/>
      <c r="E397" s="365"/>
      <c r="F397" s="365"/>
      <c r="G397" s="365"/>
      <c r="H397" s="365"/>
      <c r="I397" s="365"/>
      <c r="J397" s="365"/>
      <c r="K397" s="365"/>
      <c r="L397" s="365"/>
      <c r="M397" s="160"/>
    </row>
    <row r="398" spans="1:13" s="99" customFormat="1" x14ac:dyDescent="0.25">
      <c r="A398" s="213"/>
      <c r="B398" s="213"/>
      <c r="C398" s="419"/>
      <c r="E398" s="365"/>
      <c r="F398" s="365"/>
      <c r="G398" s="365"/>
      <c r="H398" s="365"/>
      <c r="I398" s="365"/>
      <c r="J398" s="365"/>
      <c r="K398" s="365"/>
      <c r="L398" s="365"/>
      <c r="M398" s="160"/>
    </row>
    <row r="399" spans="1:13" s="99" customFormat="1" x14ac:dyDescent="0.25">
      <c r="A399" s="213"/>
      <c r="B399" s="213"/>
      <c r="C399" s="419"/>
      <c r="E399" s="365"/>
      <c r="F399" s="365"/>
      <c r="G399" s="365"/>
      <c r="H399" s="365"/>
      <c r="I399" s="365"/>
      <c r="J399" s="365"/>
      <c r="K399" s="365"/>
      <c r="L399" s="365"/>
      <c r="M399" s="160"/>
    </row>
    <row r="400" spans="1:13" s="99" customFormat="1" x14ac:dyDescent="0.25">
      <c r="A400" s="213"/>
      <c r="B400" s="213"/>
      <c r="C400" s="419"/>
      <c r="E400" s="365"/>
      <c r="F400" s="365"/>
      <c r="G400" s="365"/>
      <c r="H400" s="365"/>
      <c r="I400" s="365"/>
      <c r="J400" s="365"/>
      <c r="K400" s="365"/>
      <c r="L400" s="365"/>
      <c r="M400" s="160"/>
    </row>
    <row r="401" spans="1:13" s="99" customFormat="1" x14ac:dyDescent="0.25">
      <c r="A401" s="213"/>
      <c r="B401" s="213"/>
      <c r="C401" s="419"/>
      <c r="E401" s="365"/>
      <c r="F401" s="365"/>
      <c r="G401" s="365"/>
      <c r="H401" s="365"/>
      <c r="I401" s="365"/>
      <c r="J401" s="365"/>
      <c r="K401" s="365"/>
      <c r="L401" s="365"/>
      <c r="M401" s="160"/>
    </row>
    <row r="402" spans="1:13" s="99" customFormat="1" x14ac:dyDescent="0.25">
      <c r="A402" s="213"/>
      <c r="B402" s="213"/>
      <c r="C402" s="419"/>
      <c r="E402" s="365"/>
      <c r="F402" s="365"/>
      <c r="G402" s="365"/>
      <c r="H402" s="365"/>
      <c r="I402" s="365"/>
      <c r="J402" s="365"/>
      <c r="K402" s="365"/>
      <c r="L402" s="365"/>
      <c r="M402" s="160"/>
    </row>
    <row r="403" spans="1:13" s="99" customFormat="1" x14ac:dyDescent="0.25">
      <c r="A403" s="213"/>
      <c r="B403" s="213"/>
      <c r="C403" s="419"/>
      <c r="E403" s="365"/>
      <c r="F403" s="365"/>
      <c r="G403" s="365"/>
      <c r="H403" s="365"/>
      <c r="I403" s="365"/>
      <c r="J403" s="365"/>
      <c r="K403" s="365"/>
      <c r="L403" s="365"/>
      <c r="M403" s="160"/>
    </row>
    <row r="404" spans="1:13" s="99" customFormat="1" x14ac:dyDescent="0.25">
      <c r="A404" s="213"/>
      <c r="B404" s="213"/>
      <c r="C404" s="419"/>
      <c r="E404" s="365"/>
      <c r="F404" s="365"/>
      <c r="G404" s="365"/>
      <c r="H404" s="365"/>
      <c r="I404" s="365"/>
      <c r="J404" s="365"/>
      <c r="K404" s="365"/>
      <c r="L404" s="365"/>
      <c r="M404" s="160"/>
    </row>
    <row r="405" spans="1:13" s="99" customFormat="1" x14ac:dyDescent="0.25">
      <c r="A405" s="213"/>
      <c r="B405" s="213"/>
      <c r="C405" s="419"/>
      <c r="E405" s="365"/>
      <c r="F405" s="365"/>
      <c r="G405" s="365"/>
      <c r="H405" s="365"/>
      <c r="I405" s="365"/>
      <c r="J405" s="365"/>
      <c r="K405" s="365"/>
      <c r="L405" s="365"/>
      <c r="M405" s="160"/>
    </row>
  </sheetData>
  <mergeCells count="91">
    <mergeCell ref="M103:P103"/>
    <mergeCell ref="A107:A126"/>
    <mergeCell ref="B107:B126"/>
    <mergeCell ref="A89:A104"/>
    <mergeCell ref="B89:B104"/>
    <mergeCell ref="M94:P94"/>
    <mergeCell ref="M125:P125"/>
    <mergeCell ref="M115:P115"/>
    <mergeCell ref="D95:P95"/>
    <mergeCell ref="G89:G90"/>
    <mergeCell ref="H89:H90"/>
    <mergeCell ref="I89:I90"/>
    <mergeCell ref="J89:J90"/>
    <mergeCell ref="K89:K90"/>
    <mergeCell ref="L89:L90"/>
    <mergeCell ref="G97:G98"/>
    <mergeCell ref="O1:O5"/>
    <mergeCell ref="P1:P5"/>
    <mergeCell ref="A7:A36"/>
    <mergeCell ref="B7:B36"/>
    <mergeCell ref="M1:M5"/>
    <mergeCell ref="N1:N5"/>
    <mergeCell ref="B1:B5"/>
    <mergeCell ref="M20:P20"/>
    <mergeCell ref="M35:P35"/>
    <mergeCell ref="G1:I5"/>
    <mergeCell ref="J1:L5"/>
    <mergeCell ref="G7:G8"/>
    <mergeCell ref="H7:H8"/>
    <mergeCell ref="I7:I8"/>
    <mergeCell ref="J7:J8"/>
    <mergeCell ref="K7:K8"/>
    <mergeCell ref="A60:A86"/>
    <mergeCell ref="B60:B86"/>
    <mergeCell ref="M85:P85"/>
    <mergeCell ref="M74:P74"/>
    <mergeCell ref="D75:P75"/>
    <mergeCell ref="G77:G78"/>
    <mergeCell ref="H77:H78"/>
    <mergeCell ref="I77:I78"/>
    <mergeCell ref="J77:J78"/>
    <mergeCell ref="K77:K78"/>
    <mergeCell ref="L77:L78"/>
    <mergeCell ref="D47:P47"/>
    <mergeCell ref="D21:P21"/>
    <mergeCell ref="A39:A57"/>
    <mergeCell ref="B39:B57"/>
    <mergeCell ref="M56:P56"/>
    <mergeCell ref="M46:P46"/>
    <mergeCell ref="G39:G40"/>
    <mergeCell ref="H39:H40"/>
    <mergeCell ref="I39:I40"/>
    <mergeCell ref="J39:J40"/>
    <mergeCell ref="K39:K40"/>
    <mergeCell ref="L39:L40"/>
    <mergeCell ref="G49:G50"/>
    <mergeCell ref="H49:H50"/>
    <mergeCell ref="I49:I50"/>
    <mergeCell ref="J49:J50"/>
    <mergeCell ref="L7:L8"/>
    <mergeCell ref="G23:G24"/>
    <mergeCell ref="H23:H24"/>
    <mergeCell ref="I23:I24"/>
    <mergeCell ref="J23:J24"/>
    <mergeCell ref="K23:K24"/>
    <mergeCell ref="L23:L24"/>
    <mergeCell ref="K49:K50"/>
    <mergeCell ref="L49:L50"/>
    <mergeCell ref="G60:G61"/>
    <mergeCell ref="H60:H61"/>
    <mergeCell ref="I60:I61"/>
    <mergeCell ref="J60:J61"/>
    <mergeCell ref="K60:K61"/>
    <mergeCell ref="L60:L61"/>
    <mergeCell ref="H97:H98"/>
    <mergeCell ref="I97:I98"/>
    <mergeCell ref="J97:J98"/>
    <mergeCell ref="K97:K98"/>
    <mergeCell ref="L97:L98"/>
    <mergeCell ref="L107:L108"/>
    <mergeCell ref="G117:G118"/>
    <mergeCell ref="H117:H118"/>
    <mergeCell ref="I117:I118"/>
    <mergeCell ref="J117:J118"/>
    <mergeCell ref="K117:K118"/>
    <mergeCell ref="L117:L118"/>
    <mergeCell ref="G107:G108"/>
    <mergeCell ref="H107:H108"/>
    <mergeCell ref="I107:I108"/>
    <mergeCell ref="J107:J108"/>
    <mergeCell ref="K107:K10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F00B0"/>
  </sheetPr>
  <dimension ref="A1:XFD637"/>
  <sheetViews>
    <sheetView topLeftCell="A391" zoomScale="80" zoomScaleNormal="80" workbookViewId="0">
      <selection activeCell="J418" sqref="J418"/>
    </sheetView>
  </sheetViews>
  <sheetFormatPr defaultColWidth="0" defaultRowHeight="18" x14ac:dyDescent="0.25"/>
  <cols>
    <col min="1" max="1" width="29.28515625" customWidth="1"/>
    <col min="2" max="2" width="9.140625" customWidth="1"/>
    <col min="3" max="3" width="17.85546875" style="366" customWidth="1"/>
    <col min="4" max="4" width="45.5703125" customWidth="1"/>
    <col min="5" max="5" width="17.28515625" style="366" customWidth="1"/>
    <col min="6" max="6" width="16.7109375" style="366" customWidth="1"/>
    <col min="7" max="12" width="8.7109375" style="366" customWidth="1"/>
    <col min="13" max="13" width="15.140625" style="155" customWidth="1"/>
    <col min="14" max="14" width="11.42578125" customWidth="1"/>
    <col min="15" max="15" width="10.42578125" customWidth="1"/>
    <col min="16" max="16" width="13.140625" customWidth="1"/>
    <col min="17" max="78" width="0" style="99" hidden="1" customWidth="1"/>
    <col min="79" max="16384" width="9.140625" hidden="1"/>
  </cols>
  <sheetData>
    <row r="1" spans="1:18" ht="40.5" x14ac:dyDescent="0.2">
      <c r="A1" s="60" t="s">
        <v>391</v>
      </c>
      <c r="B1" s="63" t="s">
        <v>5</v>
      </c>
      <c r="C1" s="374"/>
      <c r="D1" s="63" t="s">
        <v>5</v>
      </c>
      <c r="E1" s="374"/>
      <c r="F1" s="374"/>
      <c r="G1" s="853" t="s">
        <v>1413</v>
      </c>
      <c r="H1" s="854"/>
      <c r="I1" s="855"/>
      <c r="J1" s="853" t="s">
        <v>1414</v>
      </c>
      <c r="K1" s="854"/>
      <c r="L1" s="855"/>
      <c r="M1" s="866" t="s">
        <v>9</v>
      </c>
      <c r="N1" s="963" t="s">
        <v>10</v>
      </c>
      <c r="O1" s="963" t="s">
        <v>11</v>
      </c>
      <c r="P1" s="963" t="s">
        <v>12</v>
      </c>
    </row>
    <row r="2" spans="1:18" ht="20.25" x14ac:dyDescent="0.2">
      <c r="A2" s="61" t="s">
        <v>1</v>
      </c>
      <c r="B2" s="64" t="s">
        <v>6</v>
      </c>
      <c r="C2" s="375"/>
      <c r="D2" s="64" t="s">
        <v>59</v>
      </c>
      <c r="E2" s="375"/>
      <c r="F2" s="375"/>
      <c r="G2" s="856"/>
      <c r="H2" s="857"/>
      <c r="I2" s="858"/>
      <c r="J2" s="856"/>
      <c r="K2" s="857"/>
      <c r="L2" s="858"/>
      <c r="M2" s="867"/>
      <c r="N2" s="964"/>
      <c r="O2" s="964"/>
      <c r="P2" s="964"/>
    </row>
    <row r="3" spans="1:18" ht="20.25" x14ac:dyDescent="0.2">
      <c r="A3" s="61" t="s">
        <v>2</v>
      </c>
      <c r="B3" s="65"/>
      <c r="C3" s="376"/>
      <c r="D3" s="64" t="s">
        <v>60</v>
      </c>
      <c r="E3" s="375"/>
      <c r="F3" s="375"/>
      <c r="G3" s="856"/>
      <c r="H3" s="857"/>
      <c r="I3" s="858"/>
      <c r="J3" s="856"/>
      <c r="K3" s="857"/>
      <c r="L3" s="858"/>
      <c r="M3" s="867"/>
      <c r="N3" s="964"/>
      <c r="O3" s="964"/>
      <c r="P3" s="964"/>
    </row>
    <row r="4" spans="1:18" ht="20.25" x14ac:dyDescent="0.2">
      <c r="A4" s="61" t="s">
        <v>58</v>
      </c>
      <c r="B4" s="65"/>
      <c r="C4" s="376"/>
      <c r="D4" s="65"/>
      <c r="E4" s="376"/>
      <c r="F4" s="376"/>
      <c r="G4" s="856"/>
      <c r="H4" s="857"/>
      <c r="I4" s="858"/>
      <c r="J4" s="856"/>
      <c r="K4" s="857"/>
      <c r="L4" s="858"/>
      <c r="M4" s="867"/>
      <c r="N4" s="964"/>
      <c r="O4" s="964"/>
      <c r="P4" s="964"/>
    </row>
    <row r="5" spans="1:18" ht="21" thickBot="1" x14ac:dyDescent="0.25">
      <c r="A5" s="62" t="s">
        <v>4</v>
      </c>
      <c r="B5" s="66"/>
      <c r="C5" s="377"/>
      <c r="D5" s="66"/>
      <c r="E5" s="377"/>
      <c r="F5" s="377"/>
      <c r="G5" s="859"/>
      <c r="H5" s="860"/>
      <c r="I5" s="861"/>
      <c r="J5" s="859"/>
      <c r="K5" s="860"/>
      <c r="L5" s="861"/>
      <c r="M5" s="868"/>
      <c r="N5" s="965"/>
      <c r="O5" s="965"/>
      <c r="P5" s="965"/>
    </row>
    <row r="6" spans="1:18" ht="36.75" thickBot="1" x14ac:dyDescent="0.25">
      <c r="A6" s="181">
        <v>44881</v>
      </c>
      <c r="B6" s="23"/>
      <c r="C6" s="364" t="s">
        <v>1309</v>
      </c>
      <c r="D6" s="170" t="s">
        <v>1224</v>
      </c>
      <c r="E6" s="367" t="s">
        <v>1308</v>
      </c>
      <c r="F6" s="475" t="s">
        <v>1381</v>
      </c>
      <c r="G6" s="475" t="s">
        <v>1415</v>
      </c>
      <c r="H6" s="681" t="s">
        <v>1416</v>
      </c>
      <c r="I6" s="475" t="s">
        <v>1417</v>
      </c>
      <c r="J6" s="681" t="s">
        <v>1319</v>
      </c>
      <c r="K6" s="475" t="s">
        <v>1418</v>
      </c>
      <c r="L6" s="475" t="s">
        <v>1419</v>
      </c>
      <c r="M6" s="154" t="str">
        <f>'Данные по ТП'!C120</f>
        <v>ТМ-400/10</v>
      </c>
      <c r="N6" s="125" t="s">
        <v>1225</v>
      </c>
      <c r="O6" s="124" t="s">
        <v>5</v>
      </c>
      <c r="P6" s="126">
        <f>'Данные по ТП'!F120</f>
        <v>23340</v>
      </c>
    </row>
    <row r="7" spans="1:18" ht="19.5" thickBot="1" x14ac:dyDescent="0.25">
      <c r="A7" s="850" t="s">
        <v>1632</v>
      </c>
      <c r="B7" s="872" t="s">
        <v>538</v>
      </c>
      <c r="C7" s="378">
        <v>1</v>
      </c>
      <c r="D7" s="161" t="s">
        <v>392</v>
      </c>
      <c r="E7" s="368"/>
      <c r="F7" s="655">
        <f>((O7*1.73*220*0.9)/1000)+((N7*1.73*220*0.9)/1000)+((M7*1.73*220*0.9)/1000)</f>
        <v>0</v>
      </c>
      <c r="G7" s="845">
        <v>248</v>
      </c>
      <c r="H7" s="845">
        <v>247</v>
      </c>
      <c r="I7" s="845">
        <v>244</v>
      </c>
      <c r="J7" s="845">
        <v>426</v>
      </c>
      <c r="K7" s="845">
        <v>426</v>
      </c>
      <c r="L7" s="845">
        <v>426</v>
      </c>
      <c r="M7" s="190">
        <v>0</v>
      </c>
      <c r="N7" s="190">
        <v>0</v>
      </c>
      <c r="O7" s="190">
        <v>0</v>
      </c>
      <c r="P7" s="190">
        <v>0</v>
      </c>
    </row>
    <row r="8" spans="1:18" ht="19.5" thickBot="1" x14ac:dyDescent="0.25">
      <c r="A8" s="932"/>
      <c r="B8" s="903"/>
      <c r="C8" s="378">
        <v>2</v>
      </c>
      <c r="D8" s="161" t="s">
        <v>393</v>
      </c>
      <c r="E8" s="368"/>
      <c r="F8" s="655">
        <f t="shared" ref="F8:F19" si="0">((O8*1.73*220*0.9)/1000)+((N8*1.73*220*0.9)/1000)+((M8*1.73*220*0.9)/1000)</f>
        <v>34.939079999999997</v>
      </c>
      <c r="G8" s="846"/>
      <c r="H8" s="846"/>
      <c r="I8" s="846"/>
      <c r="J8" s="846"/>
      <c r="K8" s="846"/>
      <c r="L8" s="846"/>
      <c r="M8" s="190">
        <v>26</v>
      </c>
      <c r="N8" s="190">
        <v>41</v>
      </c>
      <c r="O8" s="190">
        <v>35</v>
      </c>
      <c r="P8" s="190">
        <v>10</v>
      </c>
    </row>
    <row r="9" spans="1:18" ht="19.5" thickBot="1" x14ac:dyDescent="0.25">
      <c r="A9" s="932"/>
      <c r="B9" s="903"/>
      <c r="C9" s="378">
        <v>3</v>
      </c>
      <c r="D9" s="161" t="s">
        <v>1665</v>
      </c>
      <c r="E9" s="368"/>
      <c r="F9" s="655">
        <f t="shared" si="0"/>
        <v>0</v>
      </c>
      <c r="G9" s="655"/>
      <c r="H9" s="655"/>
      <c r="I9" s="655"/>
      <c r="J9" s="655"/>
      <c r="K9" s="655"/>
      <c r="L9" s="655"/>
      <c r="M9" s="190">
        <v>0</v>
      </c>
      <c r="N9" s="190">
        <v>0</v>
      </c>
      <c r="O9" s="190">
        <v>0</v>
      </c>
      <c r="P9" s="190">
        <v>0</v>
      </c>
    </row>
    <row r="10" spans="1:18" ht="19.5" thickBot="1" x14ac:dyDescent="0.25">
      <c r="A10" s="932"/>
      <c r="B10" s="903"/>
      <c r="C10" s="378">
        <v>4</v>
      </c>
      <c r="D10" s="161" t="s">
        <v>394</v>
      </c>
      <c r="E10" s="368"/>
      <c r="F10" s="655">
        <f t="shared" si="0"/>
        <v>15.414300000000001</v>
      </c>
      <c r="G10" s="655"/>
      <c r="H10" s="655"/>
      <c r="I10" s="655"/>
      <c r="J10" s="655"/>
      <c r="K10" s="655"/>
      <c r="L10" s="655"/>
      <c r="M10" s="190">
        <v>15</v>
      </c>
      <c r="N10" s="190">
        <v>10</v>
      </c>
      <c r="O10" s="190">
        <v>20</v>
      </c>
      <c r="P10" s="190">
        <v>9</v>
      </c>
    </row>
    <row r="11" spans="1:18" ht="19.5" thickBot="1" x14ac:dyDescent="0.25">
      <c r="A11" s="932"/>
      <c r="B11" s="903"/>
      <c r="C11" s="378">
        <v>5</v>
      </c>
      <c r="D11" s="161" t="s">
        <v>395</v>
      </c>
      <c r="E11" s="368"/>
      <c r="F11" s="655">
        <f t="shared" si="0"/>
        <v>18.839700000000001</v>
      </c>
      <c r="G11" s="655"/>
      <c r="H11" s="655"/>
      <c r="I11" s="655"/>
      <c r="J11" s="655"/>
      <c r="K11" s="655"/>
      <c r="L11" s="655"/>
      <c r="M11" s="190">
        <v>15</v>
      </c>
      <c r="N11" s="190">
        <v>15</v>
      </c>
      <c r="O11" s="190">
        <v>25</v>
      </c>
      <c r="P11" s="190">
        <v>12</v>
      </c>
    </row>
    <row r="12" spans="1:18" ht="19.5" thickBot="1" x14ac:dyDescent="0.25">
      <c r="A12" s="932"/>
      <c r="B12" s="903"/>
      <c r="C12" s="378">
        <v>6</v>
      </c>
      <c r="D12" s="161" t="s">
        <v>396</v>
      </c>
      <c r="E12" s="368"/>
      <c r="F12" s="655">
        <f t="shared" si="0"/>
        <v>0</v>
      </c>
      <c r="G12" s="655"/>
      <c r="H12" s="655"/>
      <c r="I12" s="655"/>
      <c r="J12" s="655"/>
      <c r="K12" s="655"/>
      <c r="L12" s="655"/>
      <c r="M12" s="190">
        <v>0</v>
      </c>
      <c r="N12" s="190">
        <v>0</v>
      </c>
      <c r="O12" s="190">
        <v>0</v>
      </c>
      <c r="P12" s="190">
        <v>0</v>
      </c>
      <c r="Q12" s="209"/>
      <c r="R12" s="100"/>
    </row>
    <row r="13" spans="1:18" ht="19.5" thickBot="1" x14ac:dyDescent="0.25">
      <c r="A13" s="932"/>
      <c r="B13" s="903"/>
      <c r="C13" s="378">
        <v>7</v>
      </c>
      <c r="D13" s="161" t="s">
        <v>1579</v>
      </c>
      <c r="E13" s="368"/>
      <c r="F13" s="655">
        <f t="shared" si="0"/>
        <v>0</v>
      </c>
      <c r="G13" s="655"/>
      <c r="H13" s="655"/>
      <c r="I13" s="655"/>
      <c r="J13" s="655"/>
      <c r="K13" s="655"/>
      <c r="L13" s="655"/>
      <c r="M13" s="190">
        <v>0</v>
      </c>
      <c r="N13" s="190">
        <v>0</v>
      </c>
      <c r="O13" s="190">
        <v>0</v>
      </c>
      <c r="P13" s="190">
        <v>0</v>
      </c>
    </row>
    <row r="14" spans="1:18" ht="19.5" thickBot="1" x14ac:dyDescent="0.25">
      <c r="A14" s="932"/>
      <c r="B14" s="903"/>
      <c r="C14" s="378">
        <v>8</v>
      </c>
      <c r="D14" s="161" t="s">
        <v>397</v>
      </c>
      <c r="E14" s="368"/>
      <c r="F14" s="655">
        <f t="shared" si="0"/>
        <v>18.839700000000001</v>
      </c>
      <c r="G14" s="655"/>
      <c r="H14" s="655"/>
      <c r="I14" s="655"/>
      <c r="J14" s="655"/>
      <c r="K14" s="655"/>
      <c r="L14" s="655"/>
      <c r="M14" s="190">
        <v>15</v>
      </c>
      <c r="N14" s="190">
        <v>30</v>
      </c>
      <c r="O14" s="190">
        <v>10</v>
      </c>
      <c r="P14" s="190">
        <v>13</v>
      </c>
    </row>
    <row r="15" spans="1:18" ht="19.5" thickBot="1" x14ac:dyDescent="0.25">
      <c r="A15" s="932"/>
      <c r="B15" s="903"/>
      <c r="C15" s="378">
        <v>9</v>
      </c>
      <c r="D15" s="161" t="s">
        <v>1666</v>
      </c>
      <c r="E15" s="368"/>
      <c r="F15" s="655">
        <f t="shared" si="0"/>
        <v>0</v>
      </c>
      <c r="G15" s="655"/>
      <c r="H15" s="655"/>
      <c r="I15" s="655"/>
      <c r="J15" s="655"/>
      <c r="K15" s="655"/>
      <c r="L15" s="655"/>
      <c r="M15" s="190"/>
      <c r="N15" s="190"/>
      <c r="O15" s="190"/>
      <c r="P15" s="190"/>
    </row>
    <row r="16" spans="1:18" ht="19.5" thickBot="1" x14ac:dyDescent="0.25">
      <c r="A16" s="932"/>
      <c r="B16" s="903"/>
      <c r="C16" s="378">
        <v>10</v>
      </c>
      <c r="D16" s="161" t="s">
        <v>398</v>
      </c>
      <c r="E16" s="368"/>
      <c r="F16" s="655">
        <f t="shared" si="0"/>
        <v>0</v>
      </c>
      <c r="G16" s="655"/>
      <c r="H16" s="655"/>
      <c r="I16" s="655"/>
      <c r="J16" s="655"/>
      <c r="K16" s="655"/>
      <c r="L16" s="655"/>
      <c r="M16" s="190">
        <v>0</v>
      </c>
      <c r="N16" s="190">
        <v>0</v>
      </c>
      <c r="O16" s="190">
        <v>0</v>
      </c>
      <c r="P16" s="190">
        <v>0</v>
      </c>
    </row>
    <row r="17" spans="1:17 16384:16384" ht="19.5" thickBot="1" x14ac:dyDescent="0.25">
      <c r="A17" s="932"/>
      <c r="B17" s="903"/>
      <c r="C17" s="378">
        <v>11</v>
      </c>
      <c r="D17" s="161" t="s">
        <v>399</v>
      </c>
      <c r="E17" s="368"/>
      <c r="F17" s="655">
        <f t="shared" si="0"/>
        <v>0</v>
      </c>
      <c r="G17" s="655"/>
      <c r="H17" s="655"/>
      <c r="I17" s="655"/>
      <c r="J17" s="655"/>
      <c r="K17" s="655"/>
      <c r="L17" s="655"/>
      <c r="M17" s="190">
        <v>0</v>
      </c>
      <c r="N17" s="190">
        <v>0</v>
      </c>
      <c r="O17" s="190">
        <v>0</v>
      </c>
      <c r="P17" s="190">
        <v>0</v>
      </c>
    </row>
    <row r="18" spans="1:17 16384:16384" ht="19.5" thickBot="1" x14ac:dyDescent="0.25">
      <c r="A18" s="932"/>
      <c r="B18" s="903"/>
      <c r="C18" s="378">
        <v>12</v>
      </c>
      <c r="D18" s="161" t="s">
        <v>1667</v>
      </c>
      <c r="E18" s="368"/>
      <c r="F18" s="655">
        <f t="shared" si="0"/>
        <v>0</v>
      </c>
      <c r="G18" s="655"/>
      <c r="H18" s="655"/>
      <c r="I18" s="655"/>
      <c r="J18" s="655"/>
      <c r="K18" s="655"/>
      <c r="L18" s="655"/>
      <c r="M18" s="190">
        <v>0</v>
      </c>
      <c r="N18" s="190">
        <v>0</v>
      </c>
      <c r="O18" s="190">
        <v>0</v>
      </c>
      <c r="P18" s="190">
        <v>0</v>
      </c>
    </row>
    <row r="19" spans="1:17 16384:16384" ht="19.5" thickBot="1" x14ac:dyDescent="0.25">
      <c r="A19" s="932"/>
      <c r="B19" s="903"/>
      <c r="C19" s="378"/>
      <c r="D19" s="161"/>
      <c r="E19" s="368"/>
      <c r="F19" s="655">
        <f t="shared" si="0"/>
        <v>0</v>
      </c>
      <c r="G19" s="655"/>
      <c r="H19" s="655"/>
      <c r="I19" s="655"/>
      <c r="J19" s="655"/>
      <c r="K19" s="655"/>
      <c r="L19" s="655"/>
      <c r="M19" s="341"/>
      <c r="N19" s="341"/>
      <c r="O19" s="341"/>
      <c r="P19" s="341"/>
    </row>
    <row r="20" spans="1:17 16384:16384" ht="19.5" thickBot="1" x14ac:dyDescent="0.25">
      <c r="A20" s="932"/>
      <c r="B20" s="903"/>
      <c r="C20" s="378"/>
      <c r="D20" s="161"/>
      <c r="E20" s="368"/>
      <c r="F20" s="368"/>
      <c r="G20" s="368"/>
      <c r="H20" s="368"/>
      <c r="I20" s="368"/>
      <c r="J20" s="368"/>
      <c r="K20" s="368"/>
      <c r="L20" s="368"/>
      <c r="M20" s="341"/>
      <c r="N20" s="341"/>
      <c r="O20" s="341"/>
      <c r="P20" s="341"/>
    </row>
    <row r="21" spans="1:17 16384:16384" ht="19.5" thickBot="1" x14ac:dyDescent="0.25">
      <c r="A21" s="932"/>
      <c r="B21" s="903"/>
      <c r="C21" s="378"/>
      <c r="D21" s="3" t="s">
        <v>1214</v>
      </c>
      <c r="E21" s="370"/>
      <c r="F21" s="370"/>
      <c r="G21" s="370"/>
      <c r="H21" s="370"/>
      <c r="I21" s="370"/>
      <c r="J21" s="370"/>
      <c r="K21" s="370"/>
      <c r="L21" s="370"/>
      <c r="M21" s="11">
        <f>SUM(M7:M20)</f>
        <v>71</v>
      </c>
      <c r="N21" s="11">
        <f>SUM(N7:N20)</f>
        <v>96</v>
      </c>
      <c r="O21" s="11">
        <f>SUM(O7:O20)</f>
        <v>90</v>
      </c>
      <c r="P21" s="11">
        <f>SUM(P7:P20)</f>
        <v>44</v>
      </c>
    </row>
    <row r="22" spans="1:17 16384:16384" ht="19.5" thickBot="1" x14ac:dyDescent="0.25">
      <c r="A22" s="932"/>
      <c r="B22" s="903"/>
      <c r="C22" s="378"/>
      <c r="D22" s="3" t="s">
        <v>1188</v>
      </c>
      <c r="E22" s="370"/>
      <c r="F22" s="370"/>
      <c r="G22" s="370"/>
      <c r="H22" s="370"/>
      <c r="I22" s="370"/>
      <c r="J22" s="370"/>
      <c r="K22" s="370"/>
      <c r="L22" s="370"/>
      <c r="M22" s="130">
        <f t="shared" ref="M22:O22" si="1">(M21*1.73*220*0.9)/1000</f>
        <v>24.320340000000002</v>
      </c>
      <c r="N22" s="130">
        <f t="shared" si="1"/>
        <v>32.883839999999999</v>
      </c>
      <c r="O22" s="130">
        <f t="shared" si="1"/>
        <v>30.828600000000002</v>
      </c>
      <c r="P22" s="131"/>
      <c r="Q22" s="156"/>
    </row>
    <row r="23" spans="1:17 16384:16384" ht="18.75" thickBot="1" x14ac:dyDescent="0.25">
      <c r="A23" s="932"/>
      <c r="B23" s="903"/>
      <c r="C23" s="378"/>
      <c r="D23" s="3" t="s">
        <v>1215</v>
      </c>
      <c r="E23" s="371"/>
      <c r="F23" s="371"/>
      <c r="G23" s="371"/>
      <c r="H23" s="371"/>
      <c r="I23" s="371"/>
      <c r="J23" s="371"/>
      <c r="K23" s="371"/>
      <c r="L23" s="371"/>
      <c r="M23" s="869">
        <f>(M22+N22+O22)</f>
        <v>88.032780000000002</v>
      </c>
      <c r="N23" s="870"/>
      <c r="O23" s="870"/>
      <c r="P23" s="871"/>
    </row>
    <row r="24" spans="1:17 16384:16384" ht="31.5" customHeight="1" thickBot="1" x14ac:dyDescent="0.25">
      <c r="A24" s="604" t="s">
        <v>1580</v>
      </c>
      <c r="B24" s="643"/>
      <c r="C24" s="643"/>
      <c r="D24" s="598" t="str">
        <f>HYPERLINK("#Оглавление!h12","&lt;&lt;&lt;&lt;&lt;")</f>
        <v>&lt;&lt;&lt;&lt;&lt;</v>
      </c>
      <c r="E24" s="643"/>
      <c r="F24" s="643"/>
      <c r="G24" s="643"/>
      <c r="H24" s="643"/>
      <c r="I24" s="643"/>
      <c r="J24" s="643"/>
      <c r="K24" s="643"/>
      <c r="L24" s="643"/>
      <c r="M24" s="643"/>
      <c r="N24" s="643"/>
      <c r="O24" s="643"/>
      <c r="P24" s="643"/>
    </row>
    <row r="25" spans="1:17 16384:16384" ht="33.75" customHeight="1" thickBot="1" x14ac:dyDescent="0.25">
      <c r="A25" s="181">
        <v>44881</v>
      </c>
      <c r="B25" s="23"/>
      <c r="C25" s="364" t="s">
        <v>1309</v>
      </c>
      <c r="D25" s="170" t="s">
        <v>1224</v>
      </c>
      <c r="E25" s="367" t="s">
        <v>1308</v>
      </c>
      <c r="F25" s="475" t="s">
        <v>1381</v>
      </c>
      <c r="G25" s="475" t="s">
        <v>1415</v>
      </c>
      <c r="H25" s="681" t="s">
        <v>1416</v>
      </c>
      <c r="I25" s="475" t="s">
        <v>1417</v>
      </c>
      <c r="J25" s="681" t="s">
        <v>1319</v>
      </c>
      <c r="K25" s="475" t="s">
        <v>1418</v>
      </c>
      <c r="L25" s="475" t="s">
        <v>1419</v>
      </c>
      <c r="M25" s="154" t="str">
        <f>'Данные по ТП'!C121</f>
        <v>ТМ-400/10</v>
      </c>
      <c r="N25" s="125" t="s">
        <v>1225</v>
      </c>
      <c r="O25" s="124" t="s">
        <v>5</v>
      </c>
      <c r="P25" s="126">
        <f>'Данные по ТП'!F121</f>
        <v>11985</v>
      </c>
    </row>
    <row r="26" spans="1:17 16384:16384" ht="19.5" thickBot="1" x14ac:dyDescent="0.25">
      <c r="A26" s="949" t="s">
        <v>1632</v>
      </c>
      <c r="B26" s="872" t="s">
        <v>539</v>
      </c>
      <c r="C26" s="378">
        <v>1</v>
      </c>
      <c r="D26" s="161" t="s">
        <v>400</v>
      </c>
      <c r="E26" s="368"/>
      <c r="F26" s="655">
        <f>((O26*1.73*220*0.9)/1000)+((N26*1.73*220*0.9)/1000)+((M26*1.73*220*0.9)/1000)</f>
        <v>0</v>
      </c>
      <c r="G26" s="845">
        <v>236</v>
      </c>
      <c r="H26" s="845">
        <v>241</v>
      </c>
      <c r="I26" s="845">
        <v>242</v>
      </c>
      <c r="J26" s="845">
        <v>412</v>
      </c>
      <c r="K26" s="845">
        <v>416</v>
      </c>
      <c r="L26" s="845">
        <v>408</v>
      </c>
      <c r="M26" s="190">
        <v>0</v>
      </c>
      <c r="N26" s="190">
        <v>0</v>
      </c>
      <c r="O26" s="190">
        <v>0</v>
      </c>
      <c r="P26" s="190">
        <v>0</v>
      </c>
      <c r="XFD26">
        <f>SUM(M26:XFC26)</f>
        <v>0</v>
      </c>
    </row>
    <row r="27" spans="1:17 16384:16384" ht="19.5" thickBot="1" x14ac:dyDescent="0.25">
      <c r="A27" s="932"/>
      <c r="B27" s="903"/>
      <c r="C27" s="378">
        <v>2</v>
      </c>
      <c r="D27" s="161" t="s">
        <v>401</v>
      </c>
      <c r="E27" s="368"/>
      <c r="F27" s="655">
        <f t="shared" ref="F27:F34" si="2">((O27*1.73*220*0.9)/1000)+((N27*1.73*220*0.9)/1000)+((M27*1.73*220*0.9)/1000)</f>
        <v>55.491479999999996</v>
      </c>
      <c r="G27" s="846"/>
      <c r="H27" s="846"/>
      <c r="I27" s="846"/>
      <c r="J27" s="846"/>
      <c r="K27" s="846"/>
      <c r="L27" s="846"/>
      <c r="M27" s="190">
        <v>46</v>
      </c>
      <c r="N27" s="190">
        <v>76</v>
      </c>
      <c r="O27" s="190">
        <v>40</v>
      </c>
      <c r="P27" s="190">
        <v>25</v>
      </c>
      <c r="XFD27">
        <f>SUM(M27:XFC27)</f>
        <v>187</v>
      </c>
    </row>
    <row r="28" spans="1:17 16384:16384" ht="19.5" thickBot="1" x14ac:dyDescent="0.25">
      <c r="A28" s="932"/>
      <c r="B28" s="903"/>
      <c r="C28" s="378">
        <v>3</v>
      </c>
      <c r="D28" s="161" t="s">
        <v>402</v>
      </c>
      <c r="E28" s="368"/>
      <c r="F28" s="655">
        <f t="shared" si="2"/>
        <v>0</v>
      </c>
      <c r="G28" s="655"/>
      <c r="H28" s="655"/>
      <c r="I28" s="655"/>
      <c r="J28" s="655"/>
      <c r="K28" s="655"/>
      <c r="L28" s="655"/>
      <c r="M28" s="190"/>
      <c r="N28" s="190"/>
      <c r="O28" s="190"/>
      <c r="P28" s="190"/>
    </row>
    <row r="29" spans="1:17 16384:16384" ht="19.5" thickBot="1" x14ac:dyDescent="0.25">
      <c r="A29" s="932"/>
      <c r="B29" s="903"/>
      <c r="C29" s="378">
        <v>4</v>
      </c>
      <c r="D29" s="161" t="s">
        <v>987</v>
      </c>
      <c r="E29" s="368"/>
      <c r="F29" s="655">
        <f t="shared" si="2"/>
        <v>36.994320000000002</v>
      </c>
      <c r="G29" s="655"/>
      <c r="H29" s="655"/>
      <c r="I29" s="655"/>
      <c r="J29" s="655"/>
      <c r="K29" s="655"/>
      <c r="L29" s="655"/>
      <c r="M29" s="190">
        <v>38</v>
      </c>
      <c r="N29" s="190">
        <v>25</v>
      </c>
      <c r="O29" s="190">
        <v>45</v>
      </c>
      <c r="P29" s="190">
        <v>12</v>
      </c>
      <c r="XFD29">
        <f>SUM(M29:XFC29)</f>
        <v>120</v>
      </c>
    </row>
    <row r="30" spans="1:17 16384:16384" ht="19.5" thickBot="1" x14ac:dyDescent="0.25">
      <c r="A30" s="932"/>
      <c r="B30" s="903"/>
      <c r="C30" s="378">
        <v>5</v>
      </c>
      <c r="D30" s="161" t="s">
        <v>79</v>
      </c>
      <c r="E30" s="368"/>
      <c r="F30" s="655">
        <f t="shared" si="2"/>
        <v>0</v>
      </c>
      <c r="G30" s="655"/>
      <c r="H30" s="655"/>
      <c r="I30" s="655"/>
      <c r="J30" s="655"/>
      <c r="K30" s="655"/>
      <c r="L30" s="655"/>
      <c r="M30" s="190"/>
      <c r="N30" s="190"/>
      <c r="O30" s="190"/>
      <c r="P30" s="190"/>
    </row>
    <row r="31" spans="1:17 16384:16384" ht="19.5" thickBot="1" x14ac:dyDescent="0.25">
      <c r="A31" s="932"/>
      <c r="B31" s="903"/>
      <c r="C31" s="378">
        <v>6</v>
      </c>
      <c r="D31" s="161" t="s">
        <v>403</v>
      </c>
      <c r="E31" s="368"/>
      <c r="F31" s="655">
        <f t="shared" si="2"/>
        <v>28.430819999999997</v>
      </c>
      <c r="G31" s="655"/>
      <c r="H31" s="655"/>
      <c r="I31" s="655"/>
      <c r="J31" s="655"/>
      <c r="K31" s="655"/>
      <c r="L31" s="655"/>
      <c r="M31" s="190">
        <v>20</v>
      </c>
      <c r="N31" s="190">
        <v>35</v>
      </c>
      <c r="O31" s="190">
        <v>28</v>
      </c>
      <c r="P31" s="190">
        <v>13</v>
      </c>
      <c r="XFD31">
        <f>SUM(M31:XFC31)</f>
        <v>96</v>
      </c>
    </row>
    <row r="32" spans="1:17 16384:16384" ht="38.25" thickBot="1" x14ac:dyDescent="0.25">
      <c r="A32" s="932"/>
      <c r="B32" s="903"/>
      <c r="C32" s="378">
        <v>7</v>
      </c>
      <c r="D32" s="161" t="s">
        <v>974</v>
      </c>
      <c r="E32" s="368"/>
      <c r="F32" s="655">
        <f t="shared" si="2"/>
        <v>0</v>
      </c>
      <c r="G32" s="655"/>
      <c r="H32" s="655"/>
      <c r="I32" s="655"/>
      <c r="J32" s="655"/>
      <c r="K32" s="655"/>
      <c r="L32" s="655"/>
      <c r="M32" s="190">
        <v>0</v>
      </c>
      <c r="N32" s="190">
        <v>0</v>
      </c>
      <c r="O32" s="190">
        <v>0</v>
      </c>
      <c r="P32" s="190">
        <v>0</v>
      </c>
      <c r="XFD32">
        <f>SUM(M32:XFC32)</f>
        <v>0</v>
      </c>
    </row>
    <row r="33" spans="1:18 16384:16384" ht="19.5" thickBot="1" x14ac:dyDescent="0.25">
      <c r="A33" s="932"/>
      <c r="B33" s="903"/>
      <c r="C33" s="378">
        <v>8</v>
      </c>
      <c r="D33" s="161" t="s">
        <v>404</v>
      </c>
      <c r="E33" s="368"/>
      <c r="F33" s="655">
        <f t="shared" si="2"/>
        <v>42.817500000000003</v>
      </c>
      <c r="G33" s="655"/>
      <c r="H33" s="655"/>
      <c r="I33" s="655"/>
      <c r="J33" s="655"/>
      <c r="K33" s="655"/>
      <c r="L33" s="655"/>
      <c r="M33" s="190">
        <v>55</v>
      </c>
      <c r="N33" s="190">
        <v>45</v>
      </c>
      <c r="O33" s="190">
        <v>25</v>
      </c>
      <c r="P33" s="190">
        <v>15</v>
      </c>
      <c r="XFD33">
        <f>SUM(M33:XFC33)</f>
        <v>140</v>
      </c>
    </row>
    <row r="34" spans="1:18 16384:16384" ht="19.5" thickBot="1" x14ac:dyDescent="0.25">
      <c r="A34" s="932"/>
      <c r="B34" s="903"/>
      <c r="C34" s="378"/>
      <c r="D34" s="161"/>
      <c r="E34" s="368"/>
      <c r="F34" s="655">
        <f t="shared" si="2"/>
        <v>0</v>
      </c>
      <c r="G34" s="655"/>
      <c r="H34" s="655"/>
      <c r="I34" s="655"/>
      <c r="J34" s="655"/>
      <c r="K34" s="655"/>
      <c r="L34" s="655"/>
      <c r="M34" s="341"/>
      <c r="N34" s="341"/>
      <c r="O34" s="341"/>
      <c r="P34" s="341"/>
    </row>
    <row r="35" spans="1:18 16384:16384" ht="19.5" thickBot="1" x14ac:dyDescent="0.25">
      <c r="A35" s="932"/>
      <c r="B35" s="903"/>
      <c r="C35" s="378"/>
      <c r="D35" s="161"/>
      <c r="E35" s="368"/>
      <c r="F35" s="368"/>
      <c r="G35" s="368"/>
      <c r="H35" s="368"/>
      <c r="I35" s="368"/>
      <c r="J35" s="368"/>
      <c r="K35" s="368"/>
      <c r="L35" s="368"/>
      <c r="M35" s="341"/>
      <c r="N35" s="341"/>
      <c r="O35" s="341"/>
      <c r="P35" s="341"/>
    </row>
    <row r="36" spans="1:18 16384:16384" ht="19.5" thickBot="1" x14ac:dyDescent="0.25">
      <c r="A36" s="932"/>
      <c r="B36" s="903"/>
      <c r="C36" s="378"/>
      <c r="D36" s="3" t="s">
        <v>1187</v>
      </c>
      <c r="E36" s="370"/>
      <c r="F36" s="370"/>
      <c r="G36" s="370"/>
      <c r="H36" s="370"/>
      <c r="I36" s="370"/>
      <c r="J36" s="370"/>
      <c r="K36" s="370"/>
      <c r="L36" s="370"/>
      <c r="M36" s="11">
        <f>SUM(M26:M35)</f>
        <v>159</v>
      </c>
      <c r="N36" s="11">
        <f>SUM(N26:N35)</f>
        <v>181</v>
      </c>
      <c r="O36" s="11">
        <f>SUM(O26:O35)</f>
        <v>138</v>
      </c>
      <c r="P36" s="11">
        <f>SUM(P26:P35)</f>
        <v>65</v>
      </c>
      <c r="XFD36">
        <f>SUM(M36:XFC36)</f>
        <v>543</v>
      </c>
    </row>
    <row r="37" spans="1:18 16384:16384" ht="19.5" thickBot="1" x14ac:dyDescent="0.25">
      <c r="A37" s="932"/>
      <c r="B37" s="903"/>
      <c r="C37" s="378"/>
      <c r="D37" s="3" t="s">
        <v>1188</v>
      </c>
      <c r="E37" s="370"/>
      <c r="F37" s="370"/>
      <c r="G37" s="370"/>
      <c r="H37" s="370"/>
      <c r="I37" s="370"/>
      <c r="J37" s="370"/>
      <c r="K37" s="370"/>
      <c r="L37" s="370"/>
      <c r="M37" s="130">
        <f t="shared" ref="M37:O37" si="3">(M36*1.73*220*0.9)/1000</f>
        <v>54.463860000000004</v>
      </c>
      <c r="N37" s="130">
        <f t="shared" si="3"/>
        <v>61.999740000000003</v>
      </c>
      <c r="O37" s="130">
        <f t="shared" si="3"/>
        <v>47.270520000000005</v>
      </c>
      <c r="P37" s="131"/>
      <c r="Q37" s="156"/>
    </row>
    <row r="38" spans="1:18 16384:16384" ht="18.75" thickBot="1" x14ac:dyDescent="0.25">
      <c r="A38" s="932"/>
      <c r="B38" s="903"/>
      <c r="C38" s="378"/>
      <c r="D38" s="3" t="s">
        <v>1189</v>
      </c>
      <c r="E38" s="371"/>
      <c r="F38" s="371"/>
      <c r="G38" s="371"/>
      <c r="H38" s="371"/>
      <c r="I38" s="371"/>
      <c r="J38" s="371"/>
      <c r="K38" s="371"/>
      <c r="L38" s="371"/>
      <c r="M38" s="869">
        <f>(M37+N37+O37)</f>
        <v>163.73412000000002</v>
      </c>
      <c r="N38" s="870"/>
      <c r="O38" s="870"/>
      <c r="P38" s="871"/>
    </row>
    <row r="39" spans="1:18 16384:16384" ht="19.5" thickBot="1" x14ac:dyDescent="0.25">
      <c r="A39" s="932"/>
      <c r="B39" s="903"/>
      <c r="C39" s="381"/>
      <c r="D39" s="898"/>
      <c r="E39" s="899"/>
      <c r="F39" s="899"/>
      <c r="G39" s="899"/>
      <c r="H39" s="899"/>
      <c r="I39" s="899"/>
      <c r="J39" s="899"/>
      <c r="K39" s="899"/>
      <c r="L39" s="899"/>
      <c r="M39" s="899"/>
      <c r="N39" s="899"/>
      <c r="O39" s="899"/>
      <c r="P39" s="900"/>
    </row>
    <row r="40" spans="1:18 16384:16384" ht="38.25" customHeight="1" thickBot="1" x14ac:dyDescent="0.25">
      <c r="A40" s="932"/>
      <c r="B40" s="903"/>
      <c r="C40" s="364" t="s">
        <v>1309</v>
      </c>
      <c r="D40" s="170" t="s">
        <v>1200</v>
      </c>
      <c r="E40" s="367" t="s">
        <v>1308</v>
      </c>
      <c r="F40" s="475" t="s">
        <v>1381</v>
      </c>
      <c r="G40" s="475" t="s">
        <v>1415</v>
      </c>
      <c r="H40" s="681" t="s">
        <v>1416</v>
      </c>
      <c r="I40" s="475" t="s">
        <v>1417</v>
      </c>
      <c r="J40" s="681" t="s">
        <v>1319</v>
      </c>
      <c r="K40" s="475" t="s">
        <v>1418</v>
      </c>
      <c r="L40" s="475" t="s">
        <v>1419</v>
      </c>
      <c r="M40" s="154" t="str">
        <f>'Данные по ТП'!C122</f>
        <v>ТМ-630/10</v>
      </c>
      <c r="N40" s="125" t="s">
        <v>1225</v>
      </c>
      <c r="O40" s="124" t="s">
        <v>5</v>
      </c>
      <c r="P40" s="126">
        <f>'Данные по ТП'!F122</f>
        <v>71247</v>
      </c>
    </row>
    <row r="41" spans="1:18 16384:16384" ht="19.5" thickBot="1" x14ac:dyDescent="0.25">
      <c r="A41" s="932"/>
      <c r="B41" s="903"/>
      <c r="C41" s="378">
        <v>10</v>
      </c>
      <c r="D41" s="161" t="s">
        <v>405</v>
      </c>
      <c r="E41" s="368"/>
      <c r="F41" s="655">
        <f>((O41*1.73*220*0.9)/1000)+((N41*1.73*220*0.9)/1000)+((M41*1.73*220*0.9)/1000)</f>
        <v>50.695920000000001</v>
      </c>
      <c r="G41" s="845">
        <v>236</v>
      </c>
      <c r="H41" s="845">
        <v>241</v>
      </c>
      <c r="I41" s="845">
        <v>238</v>
      </c>
      <c r="J41" s="845">
        <v>412</v>
      </c>
      <c r="K41" s="845">
        <v>415</v>
      </c>
      <c r="L41" s="845">
        <v>411</v>
      </c>
      <c r="M41" s="190">
        <v>56</v>
      </c>
      <c r="N41" s="190">
        <v>72</v>
      </c>
      <c r="O41" s="190">
        <v>20</v>
      </c>
      <c r="P41" s="190">
        <v>18</v>
      </c>
    </row>
    <row r="42" spans="1:18 16384:16384" ht="19.5" thickBot="1" x14ac:dyDescent="0.25">
      <c r="A42" s="932"/>
      <c r="B42" s="903"/>
      <c r="C42" s="378">
        <v>12</v>
      </c>
      <c r="D42" s="161" t="s">
        <v>406</v>
      </c>
      <c r="E42" s="368"/>
      <c r="F42" s="655">
        <f t="shared" ref="F42:F48" si="4">((O42*1.73*220*0.9)/1000)+((N42*1.73*220*0.9)/1000)+((M42*1.73*220*0.9)/1000)</f>
        <v>41.789879999999997</v>
      </c>
      <c r="G42" s="846"/>
      <c r="H42" s="846"/>
      <c r="I42" s="846"/>
      <c r="J42" s="846"/>
      <c r="K42" s="846"/>
      <c r="L42" s="846"/>
      <c r="M42" s="190">
        <v>35</v>
      </c>
      <c r="N42" s="190">
        <v>31</v>
      </c>
      <c r="O42" s="190">
        <v>56</v>
      </c>
      <c r="P42" s="190">
        <v>14</v>
      </c>
    </row>
    <row r="43" spans="1:18 16384:16384" ht="38.25" thickBot="1" x14ac:dyDescent="0.25">
      <c r="A43" s="932"/>
      <c r="B43" s="903"/>
      <c r="C43" s="378">
        <v>13</v>
      </c>
      <c r="D43" s="161" t="s">
        <v>975</v>
      </c>
      <c r="E43" s="368"/>
      <c r="F43" s="655">
        <f t="shared" si="4"/>
        <v>3.7679400000000003</v>
      </c>
      <c r="G43" s="655"/>
      <c r="H43" s="655"/>
      <c r="I43" s="655"/>
      <c r="J43" s="655"/>
      <c r="K43" s="655"/>
      <c r="L43" s="655"/>
      <c r="M43" s="190">
        <v>5</v>
      </c>
      <c r="N43" s="190">
        <v>4</v>
      </c>
      <c r="O43" s="190">
        <v>2</v>
      </c>
      <c r="P43" s="190">
        <v>3</v>
      </c>
    </row>
    <row r="44" spans="1:18 16384:16384" ht="19.5" thickBot="1" x14ac:dyDescent="0.25">
      <c r="A44" s="932"/>
      <c r="B44" s="903"/>
      <c r="C44" s="378">
        <v>14</v>
      </c>
      <c r="D44" s="161" t="s">
        <v>1739</v>
      </c>
      <c r="E44" s="368"/>
      <c r="F44" s="655">
        <f t="shared" si="4"/>
        <v>10.276199999999999</v>
      </c>
      <c r="G44" s="655"/>
      <c r="H44" s="655"/>
      <c r="I44" s="655"/>
      <c r="J44" s="655"/>
      <c r="K44" s="655"/>
      <c r="L44" s="655"/>
      <c r="M44" s="190">
        <v>10</v>
      </c>
      <c r="N44" s="190">
        <v>8</v>
      </c>
      <c r="O44" s="190">
        <v>12</v>
      </c>
      <c r="P44" s="190">
        <v>5</v>
      </c>
      <c r="Q44" s="209"/>
      <c r="R44" s="100"/>
    </row>
    <row r="45" spans="1:18 16384:16384" ht="19.5" thickBot="1" x14ac:dyDescent="0.25">
      <c r="A45" s="932"/>
      <c r="B45" s="903"/>
      <c r="C45" s="378">
        <v>15</v>
      </c>
      <c r="D45" s="161" t="s">
        <v>988</v>
      </c>
      <c r="E45" s="368"/>
      <c r="F45" s="655">
        <f t="shared" si="4"/>
        <v>7.8784200000000002</v>
      </c>
      <c r="G45" s="655"/>
      <c r="H45" s="655"/>
      <c r="I45" s="655"/>
      <c r="J45" s="655"/>
      <c r="K45" s="655"/>
      <c r="L45" s="655"/>
      <c r="M45" s="190">
        <v>8</v>
      </c>
      <c r="N45" s="190">
        <v>7</v>
      </c>
      <c r="O45" s="190">
        <v>8</v>
      </c>
      <c r="P45" s="190">
        <v>2</v>
      </c>
    </row>
    <row r="46" spans="1:18 16384:16384" ht="19.5" thickBot="1" x14ac:dyDescent="0.25">
      <c r="A46" s="932"/>
      <c r="B46" s="903"/>
      <c r="C46" s="378">
        <v>16</v>
      </c>
      <c r="D46" s="161" t="s">
        <v>407</v>
      </c>
      <c r="E46" s="368"/>
      <c r="F46" s="655">
        <f t="shared" si="4"/>
        <v>0</v>
      </c>
      <c r="G46" s="655"/>
      <c r="H46" s="655"/>
      <c r="I46" s="655"/>
      <c r="J46" s="655"/>
      <c r="K46" s="655"/>
      <c r="L46" s="655"/>
      <c r="M46" s="190">
        <v>0</v>
      </c>
      <c r="N46" s="190">
        <v>0</v>
      </c>
      <c r="O46" s="190">
        <v>0</v>
      </c>
      <c r="P46" s="190">
        <v>0</v>
      </c>
    </row>
    <row r="47" spans="1:18 16384:16384" ht="19.5" thickBot="1" x14ac:dyDescent="0.25">
      <c r="A47" s="932"/>
      <c r="B47" s="903"/>
      <c r="C47" s="378"/>
      <c r="D47" s="161"/>
      <c r="E47" s="368"/>
      <c r="F47" s="655">
        <f t="shared" si="4"/>
        <v>0</v>
      </c>
      <c r="G47" s="655"/>
      <c r="H47" s="655"/>
      <c r="I47" s="655"/>
      <c r="J47" s="655"/>
      <c r="K47" s="655"/>
      <c r="L47" s="655"/>
      <c r="M47" s="341"/>
      <c r="N47" s="341"/>
      <c r="O47" s="341"/>
      <c r="P47" s="341"/>
    </row>
    <row r="48" spans="1:18 16384:16384" ht="19.5" thickBot="1" x14ac:dyDescent="0.25">
      <c r="A48" s="932"/>
      <c r="B48" s="903"/>
      <c r="C48" s="378"/>
      <c r="D48" s="161"/>
      <c r="E48" s="368"/>
      <c r="F48" s="655">
        <f t="shared" si="4"/>
        <v>0</v>
      </c>
      <c r="G48" s="655"/>
      <c r="H48" s="655"/>
      <c r="I48" s="655"/>
      <c r="J48" s="655"/>
      <c r="K48" s="655"/>
      <c r="L48" s="655"/>
      <c r="M48" s="341"/>
      <c r="N48" s="341"/>
      <c r="O48" s="341"/>
      <c r="P48" s="341"/>
    </row>
    <row r="49" spans="1:17" ht="19.5" thickBot="1" x14ac:dyDescent="0.25">
      <c r="A49" s="932"/>
      <c r="B49" s="903"/>
      <c r="C49" s="378"/>
      <c r="D49" s="3" t="s">
        <v>1186</v>
      </c>
      <c r="E49" s="370"/>
      <c r="F49" s="655"/>
      <c r="G49" s="655"/>
      <c r="H49" s="655"/>
      <c r="I49" s="655"/>
      <c r="J49" s="655"/>
      <c r="K49" s="655"/>
      <c r="L49" s="655"/>
      <c r="M49" s="11">
        <f>SUM(M41:M48)</f>
        <v>114</v>
      </c>
      <c r="N49" s="11">
        <f>SUM(N41:N48)</f>
        <v>122</v>
      </c>
      <c r="O49" s="11">
        <f>SUM(O41:O48)</f>
        <v>98</v>
      </c>
      <c r="P49" s="11">
        <f>SUM(P41:P48)</f>
        <v>42</v>
      </c>
    </row>
    <row r="50" spans="1:17" ht="19.5" thickBot="1" x14ac:dyDescent="0.25">
      <c r="A50" s="932"/>
      <c r="B50" s="903"/>
      <c r="C50" s="378"/>
      <c r="D50" s="3" t="s">
        <v>1188</v>
      </c>
      <c r="E50" s="370"/>
      <c r="F50" s="370"/>
      <c r="G50" s="370"/>
      <c r="H50" s="370"/>
      <c r="I50" s="370"/>
      <c r="J50" s="370"/>
      <c r="K50" s="370"/>
      <c r="L50" s="370"/>
      <c r="M50" s="130">
        <f t="shared" ref="M50:O50" si="5">(M49*1.73*220*0.9)/1000</f>
        <v>39.049560000000007</v>
      </c>
      <c r="N50" s="130">
        <f t="shared" si="5"/>
        <v>41.789879999999997</v>
      </c>
      <c r="O50" s="130">
        <f t="shared" si="5"/>
        <v>33.568919999999999</v>
      </c>
      <c r="P50" s="131"/>
      <c r="Q50" s="156"/>
    </row>
    <row r="51" spans="1:17" ht="22.5" customHeight="1" thickBot="1" x14ac:dyDescent="0.25">
      <c r="A51" s="932"/>
      <c r="B51" s="903"/>
      <c r="C51" s="378"/>
      <c r="D51" s="3" t="s">
        <v>1190</v>
      </c>
      <c r="E51" s="371"/>
      <c r="F51" s="371"/>
      <c r="G51" s="371"/>
      <c r="H51" s="371"/>
      <c r="I51" s="371"/>
      <c r="J51" s="371"/>
      <c r="K51" s="371"/>
      <c r="L51" s="371"/>
      <c r="M51" s="869">
        <f>(M50+N50+O50)</f>
        <v>114.40835999999999</v>
      </c>
      <c r="N51" s="870"/>
      <c r="O51" s="870"/>
      <c r="P51" s="871"/>
    </row>
    <row r="52" spans="1:17" ht="19.5" thickBot="1" x14ac:dyDescent="0.25">
      <c r="A52" s="933"/>
      <c r="B52" s="904"/>
      <c r="C52" s="415"/>
      <c r="D52" s="37" t="s">
        <v>53</v>
      </c>
      <c r="E52" s="384"/>
      <c r="F52" s="384"/>
      <c r="G52" s="384"/>
      <c r="H52" s="384"/>
      <c r="I52" s="384"/>
      <c r="J52" s="384"/>
      <c r="K52" s="384"/>
      <c r="L52" s="384"/>
      <c r="M52" s="48">
        <f>M49+M36</f>
        <v>273</v>
      </c>
      <c r="N52" s="48">
        <f>N49+N36</f>
        <v>303</v>
      </c>
      <c r="O52" s="48">
        <f>O36+O49</f>
        <v>236</v>
      </c>
      <c r="P52" s="48">
        <f>P49+P36</f>
        <v>107</v>
      </c>
    </row>
    <row r="53" spans="1:17" ht="27" customHeight="1" thickBot="1" x14ac:dyDescent="0.25">
      <c r="A53" s="606"/>
      <c r="B53" s="643"/>
      <c r="C53" s="643"/>
      <c r="D53" s="598" t="str">
        <f>HYPERLINK("#Оглавление!h12","&lt;&lt;&lt;&lt;&lt;")</f>
        <v>&lt;&lt;&lt;&lt;&lt;</v>
      </c>
      <c r="E53" s="643"/>
      <c r="F53" s="643"/>
      <c r="G53" s="643"/>
      <c r="H53" s="643"/>
      <c r="I53" s="643"/>
      <c r="J53" s="643"/>
      <c r="K53" s="643"/>
      <c r="L53" s="643"/>
      <c r="M53" s="643"/>
      <c r="N53" s="643"/>
      <c r="O53" s="643"/>
      <c r="P53" s="643"/>
    </row>
    <row r="54" spans="1:17" ht="38.25" customHeight="1" thickBot="1" x14ac:dyDescent="0.25">
      <c r="A54" s="181">
        <v>44882</v>
      </c>
      <c r="B54" s="23"/>
      <c r="C54" s="364" t="s">
        <v>1309</v>
      </c>
      <c r="D54" s="170" t="s">
        <v>1224</v>
      </c>
      <c r="E54" s="367" t="s">
        <v>1308</v>
      </c>
      <c r="F54" s="475" t="s">
        <v>1381</v>
      </c>
      <c r="G54" s="475" t="s">
        <v>1415</v>
      </c>
      <c r="H54" s="681" t="s">
        <v>1416</v>
      </c>
      <c r="I54" s="475" t="s">
        <v>1417</v>
      </c>
      <c r="J54" s="681" t="s">
        <v>1319</v>
      </c>
      <c r="K54" s="475" t="s">
        <v>1418</v>
      </c>
      <c r="L54" s="475" t="s">
        <v>1419</v>
      </c>
      <c r="M54" s="154" t="str">
        <f>'Данные по ТП'!C123</f>
        <v>ТМ-630/10</v>
      </c>
      <c r="N54" s="125" t="s">
        <v>1225</v>
      </c>
      <c r="O54" s="124" t="s">
        <v>5</v>
      </c>
      <c r="P54" s="126">
        <f>'Данные по ТП'!F123</f>
        <v>51427</v>
      </c>
    </row>
    <row r="55" spans="1:17" ht="19.5" thickBot="1" x14ac:dyDescent="0.25">
      <c r="A55" s="850" t="s">
        <v>1740</v>
      </c>
      <c r="B55" s="970" t="s">
        <v>540</v>
      </c>
      <c r="C55" s="378">
        <v>1</v>
      </c>
      <c r="D55" s="161" t="s">
        <v>408</v>
      </c>
      <c r="E55" s="368"/>
      <c r="F55" s="655">
        <f>((O55*1.73*220*0.9)/1000)+((N55*1.73*220*0.9)/1000)+((M55*1.73*220*0.9)/1000)</f>
        <v>105.50232</v>
      </c>
      <c r="G55" s="845">
        <v>238</v>
      </c>
      <c r="H55" s="845">
        <v>242</v>
      </c>
      <c r="I55" s="845">
        <v>240</v>
      </c>
      <c r="J55" s="845">
        <v>414</v>
      </c>
      <c r="K55" s="845">
        <v>413</v>
      </c>
      <c r="L55" s="845">
        <v>415</v>
      </c>
      <c r="M55" s="190">
        <v>96</v>
      </c>
      <c r="N55" s="190">
        <v>116</v>
      </c>
      <c r="O55" s="190">
        <v>96</v>
      </c>
      <c r="P55" s="190">
        <v>5</v>
      </c>
    </row>
    <row r="56" spans="1:17" ht="19.5" thickBot="1" x14ac:dyDescent="0.25">
      <c r="A56" s="862"/>
      <c r="B56" s="973"/>
      <c r="C56" s="378">
        <v>2</v>
      </c>
      <c r="D56" s="161" t="s">
        <v>1539</v>
      </c>
      <c r="E56" s="368"/>
      <c r="F56" s="655">
        <f t="shared" ref="F56:F65" si="6">((O56*1.73*220*0.9)/1000)+((N56*1.73*220*0.9)/1000)+((M56*1.73*220*0.9)/1000)</f>
        <v>0</v>
      </c>
      <c r="G56" s="846"/>
      <c r="H56" s="846"/>
      <c r="I56" s="846"/>
      <c r="J56" s="846"/>
      <c r="K56" s="846"/>
      <c r="L56" s="846"/>
      <c r="M56" s="190"/>
      <c r="N56" s="190"/>
      <c r="O56" s="190"/>
      <c r="P56" s="190"/>
    </row>
    <row r="57" spans="1:17" ht="19.5" thickBot="1" x14ac:dyDescent="0.25">
      <c r="A57" s="968"/>
      <c r="B57" s="971"/>
      <c r="C57" s="378">
        <v>3</v>
      </c>
      <c r="D57" s="161" t="s">
        <v>820</v>
      </c>
      <c r="E57" s="368"/>
      <c r="F57" s="655">
        <f t="shared" si="6"/>
        <v>40.419719999999998</v>
      </c>
      <c r="G57" s="655"/>
      <c r="H57" s="655"/>
      <c r="I57" s="655"/>
      <c r="J57" s="655"/>
      <c r="K57" s="655"/>
      <c r="L57" s="655"/>
      <c r="M57" s="190">
        <v>50</v>
      </c>
      <c r="N57" s="190">
        <v>29</v>
      </c>
      <c r="O57" s="190">
        <v>39</v>
      </c>
      <c r="P57" s="190">
        <v>26</v>
      </c>
    </row>
    <row r="58" spans="1:17" ht="19.5" thickBot="1" x14ac:dyDescent="0.25">
      <c r="A58" s="968"/>
      <c r="B58" s="971"/>
      <c r="C58" s="378">
        <v>4</v>
      </c>
      <c r="D58" s="161" t="s">
        <v>409</v>
      </c>
      <c r="E58" s="368"/>
      <c r="F58" s="655">
        <f t="shared" si="6"/>
        <v>21.922560000000001</v>
      </c>
      <c r="G58" s="655"/>
      <c r="H58" s="655"/>
      <c r="I58" s="655"/>
      <c r="J58" s="655"/>
      <c r="K58" s="655"/>
      <c r="L58" s="655"/>
      <c r="M58" s="190">
        <v>13</v>
      </c>
      <c r="N58" s="190">
        <v>22</v>
      </c>
      <c r="O58" s="190">
        <v>29</v>
      </c>
      <c r="P58" s="190">
        <v>8</v>
      </c>
    </row>
    <row r="59" spans="1:17" ht="19.5" thickBot="1" x14ac:dyDescent="0.25">
      <c r="A59" s="968"/>
      <c r="B59" s="971"/>
      <c r="C59" s="378">
        <v>6</v>
      </c>
      <c r="D59" s="161" t="s">
        <v>410</v>
      </c>
      <c r="E59" s="368"/>
      <c r="F59" s="655">
        <f t="shared" si="6"/>
        <v>82.552140000000009</v>
      </c>
      <c r="G59" s="655"/>
      <c r="H59" s="655"/>
      <c r="I59" s="655"/>
      <c r="J59" s="655"/>
      <c r="K59" s="655"/>
      <c r="L59" s="655"/>
      <c r="M59" s="190">
        <v>72</v>
      </c>
      <c r="N59" s="190">
        <v>90</v>
      </c>
      <c r="O59" s="190">
        <v>79</v>
      </c>
      <c r="P59" s="190">
        <v>23</v>
      </c>
    </row>
    <row r="60" spans="1:17" ht="19.5" thickBot="1" x14ac:dyDescent="0.25">
      <c r="A60" s="968"/>
      <c r="B60" s="971"/>
      <c r="C60" s="378">
        <v>7</v>
      </c>
      <c r="D60" s="161" t="s">
        <v>1741</v>
      </c>
      <c r="E60" s="368"/>
      <c r="F60" s="655">
        <f t="shared" si="6"/>
        <v>31.85622</v>
      </c>
      <c r="G60" s="655"/>
      <c r="H60" s="655"/>
      <c r="I60" s="655"/>
      <c r="J60" s="655"/>
      <c r="K60" s="655"/>
      <c r="L60" s="655"/>
      <c r="M60" s="190">
        <v>27</v>
      </c>
      <c r="N60" s="190">
        <v>49</v>
      </c>
      <c r="O60" s="190">
        <v>17</v>
      </c>
      <c r="P60" s="190">
        <v>23</v>
      </c>
    </row>
    <row r="61" spans="1:17" ht="19.5" thickBot="1" x14ac:dyDescent="0.25">
      <c r="A61" s="968"/>
      <c r="B61" s="971"/>
      <c r="C61" s="378">
        <v>8</v>
      </c>
      <c r="D61" s="161" t="s">
        <v>411</v>
      </c>
      <c r="E61" s="368"/>
      <c r="F61" s="655">
        <f t="shared" si="6"/>
        <v>50.353380000000001</v>
      </c>
      <c r="G61" s="655"/>
      <c r="H61" s="655"/>
      <c r="I61" s="655"/>
      <c r="J61" s="655"/>
      <c r="K61" s="655"/>
      <c r="L61" s="655"/>
      <c r="M61" s="190">
        <v>72</v>
      </c>
      <c r="N61" s="190">
        <v>43</v>
      </c>
      <c r="O61" s="190">
        <v>32</v>
      </c>
      <c r="P61" s="190">
        <v>0</v>
      </c>
    </row>
    <row r="62" spans="1:17" ht="19.5" thickBot="1" x14ac:dyDescent="0.25">
      <c r="A62" s="968"/>
      <c r="B62" s="971"/>
      <c r="C62" s="378">
        <v>21</v>
      </c>
      <c r="D62" s="161" t="s">
        <v>412</v>
      </c>
      <c r="E62" s="368"/>
      <c r="F62" s="655">
        <f t="shared" si="6"/>
        <v>19.867319999999999</v>
      </c>
      <c r="G62" s="655"/>
      <c r="H62" s="655"/>
      <c r="I62" s="655"/>
      <c r="J62" s="655"/>
      <c r="K62" s="655"/>
      <c r="L62" s="655"/>
      <c r="M62" s="190">
        <v>8</v>
      </c>
      <c r="N62" s="190">
        <v>28</v>
      </c>
      <c r="O62" s="190">
        <v>22</v>
      </c>
      <c r="P62" s="190">
        <v>49</v>
      </c>
    </row>
    <row r="63" spans="1:17" ht="19.5" thickBot="1" x14ac:dyDescent="0.25">
      <c r="A63" s="968"/>
      <c r="B63" s="971"/>
      <c r="C63" s="378">
        <v>22</v>
      </c>
      <c r="D63" s="161" t="s">
        <v>413</v>
      </c>
      <c r="E63" s="368"/>
      <c r="F63" s="655">
        <f t="shared" si="6"/>
        <v>56.519099999999995</v>
      </c>
      <c r="G63" s="655"/>
      <c r="H63" s="655"/>
      <c r="I63" s="655"/>
      <c r="J63" s="655"/>
      <c r="K63" s="655"/>
      <c r="L63" s="655"/>
      <c r="M63" s="190">
        <v>49</v>
      </c>
      <c r="N63" s="190">
        <v>56</v>
      </c>
      <c r="O63" s="190">
        <v>60</v>
      </c>
      <c r="P63" s="190">
        <v>15</v>
      </c>
    </row>
    <row r="64" spans="1:17" ht="19.5" thickBot="1" x14ac:dyDescent="0.25">
      <c r="A64" s="968"/>
      <c r="B64" s="971"/>
      <c r="C64" s="378">
        <v>23</v>
      </c>
      <c r="D64" s="161" t="s">
        <v>1538</v>
      </c>
      <c r="E64" s="368"/>
      <c r="F64" s="655">
        <f t="shared" si="6"/>
        <v>0.34254000000000001</v>
      </c>
      <c r="G64" s="655"/>
      <c r="H64" s="655"/>
      <c r="I64" s="655"/>
      <c r="J64" s="655"/>
      <c r="K64" s="655"/>
      <c r="L64" s="655"/>
      <c r="M64" s="710">
        <v>1</v>
      </c>
      <c r="N64" s="710">
        <v>0</v>
      </c>
      <c r="O64" s="710">
        <v>0</v>
      </c>
      <c r="P64" s="710">
        <v>1</v>
      </c>
    </row>
    <row r="65" spans="1:17" ht="19.5" thickBot="1" x14ac:dyDescent="0.25">
      <c r="A65" s="968"/>
      <c r="B65" s="971"/>
      <c r="C65" s="378">
        <v>24</v>
      </c>
      <c r="D65" s="161" t="s">
        <v>414</v>
      </c>
      <c r="E65" s="368"/>
      <c r="F65" s="655">
        <f t="shared" si="6"/>
        <v>0.68508000000000002</v>
      </c>
      <c r="G65" s="655"/>
      <c r="H65" s="655"/>
      <c r="I65" s="655"/>
      <c r="J65" s="655"/>
      <c r="K65" s="655"/>
      <c r="L65" s="655"/>
      <c r="M65" s="190">
        <v>0</v>
      </c>
      <c r="N65" s="190">
        <v>1</v>
      </c>
      <c r="O65" s="190">
        <v>1</v>
      </c>
      <c r="P65" s="190">
        <v>1</v>
      </c>
    </row>
    <row r="66" spans="1:17" ht="19.5" thickBot="1" x14ac:dyDescent="0.25">
      <c r="A66" s="968"/>
      <c r="B66" s="971"/>
      <c r="C66" s="378"/>
      <c r="D66" s="161"/>
      <c r="E66" s="368"/>
      <c r="F66" s="368"/>
      <c r="G66" s="368"/>
      <c r="H66" s="368"/>
      <c r="I66" s="368"/>
      <c r="J66" s="368"/>
      <c r="K66" s="368"/>
      <c r="L66" s="368"/>
      <c r="M66" s="341"/>
      <c r="N66" s="341"/>
      <c r="O66" s="341"/>
      <c r="P66" s="341"/>
    </row>
    <row r="67" spans="1:17" ht="19.5" thickBot="1" x14ac:dyDescent="0.25">
      <c r="A67" s="968"/>
      <c r="B67" s="971"/>
      <c r="C67" s="378"/>
      <c r="D67" s="161"/>
      <c r="E67" s="368"/>
      <c r="F67" s="368"/>
      <c r="G67" s="368"/>
      <c r="H67" s="368"/>
      <c r="I67" s="368"/>
      <c r="J67" s="368"/>
      <c r="K67" s="368"/>
      <c r="L67" s="368"/>
      <c r="M67" s="341"/>
      <c r="N67" s="341"/>
      <c r="O67" s="341"/>
      <c r="P67" s="341"/>
    </row>
    <row r="68" spans="1:17" ht="19.5" thickBot="1" x14ac:dyDescent="0.25">
      <c r="A68" s="968"/>
      <c r="B68" s="971"/>
      <c r="C68" s="378"/>
      <c r="D68" s="3" t="s">
        <v>1187</v>
      </c>
      <c r="E68" s="370"/>
      <c r="F68" s="370"/>
      <c r="G68" s="370"/>
      <c r="H68" s="370"/>
      <c r="I68" s="370"/>
      <c r="J68" s="370"/>
      <c r="K68" s="370"/>
      <c r="L68" s="370"/>
      <c r="M68" s="11">
        <f>SUM(M55:M67)</f>
        <v>388</v>
      </c>
      <c r="N68" s="11">
        <f>SUM(N55:N67)</f>
        <v>434</v>
      </c>
      <c r="O68" s="11">
        <f>SUM(O55:O67)</f>
        <v>375</v>
      </c>
      <c r="P68" s="11">
        <f>SUM(P55:P67)</f>
        <v>151</v>
      </c>
    </row>
    <row r="69" spans="1:17" ht="19.5" thickBot="1" x14ac:dyDescent="0.25">
      <c r="A69" s="968"/>
      <c r="B69" s="971"/>
      <c r="C69" s="378"/>
      <c r="D69" s="3" t="s">
        <v>1188</v>
      </c>
      <c r="E69" s="370"/>
      <c r="F69" s="370"/>
      <c r="G69" s="370"/>
      <c r="H69" s="370"/>
      <c r="I69" s="370"/>
      <c r="J69" s="370"/>
      <c r="K69" s="370"/>
      <c r="L69" s="370"/>
      <c r="M69" s="130">
        <f t="shared" ref="M69:O69" si="7">(M68*1.73*220*0.9)/1000</f>
        <v>132.90552</v>
      </c>
      <c r="N69" s="130">
        <f t="shared" si="7"/>
        <v>148.66235999999998</v>
      </c>
      <c r="O69" s="130">
        <f t="shared" si="7"/>
        <v>128.45249999999999</v>
      </c>
      <c r="P69" s="131"/>
      <c r="Q69" s="156"/>
    </row>
    <row r="70" spans="1:17" ht="18.75" thickBot="1" x14ac:dyDescent="0.25">
      <c r="A70" s="968"/>
      <c r="B70" s="971"/>
      <c r="C70" s="378"/>
      <c r="D70" s="3" t="s">
        <v>1189</v>
      </c>
      <c r="E70" s="371"/>
      <c r="F70" s="371"/>
      <c r="G70" s="371"/>
      <c r="H70" s="371"/>
      <c r="I70" s="371"/>
      <c r="J70" s="371"/>
      <c r="K70" s="371"/>
      <c r="L70" s="371"/>
      <c r="M70" s="869">
        <f>(M69+N69+O69)</f>
        <v>410.02037999999993</v>
      </c>
      <c r="N70" s="870"/>
      <c r="O70" s="870"/>
      <c r="P70" s="871"/>
    </row>
    <row r="71" spans="1:17" ht="19.5" thickBot="1" x14ac:dyDescent="0.25">
      <c r="A71" s="968"/>
      <c r="B71" s="971"/>
      <c r="C71" s="381"/>
      <c r="D71" s="898"/>
      <c r="E71" s="899"/>
      <c r="F71" s="899"/>
      <c r="G71" s="899"/>
      <c r="H71" s="899"/>
      <c r="I71" s="899"/>
      <c r="J71" s="899"/>
      <c r="K71" s="899"/>
      <c r="L71" s="899"/>
      <c r="M71" s="899"/>
      <c r="N71" s="899"/>
      <c r="O71" s="899"/>
      <c r="P71" s="900"/>
    </row>
    <row r="72" spans="1:17" ht="38.25" customHeight="1" thickBot="1" x14ac:dyDescent="0.25">
      <c r="A72" s="968"/>
      <c r="B72" s="971"/>
      <c r="C72" s="364" t="s">
        <v>1309</v>
      </c>
      <c r="D72" s="170" t="s">
        <v>1200</v>
      </c>
      <c r="E72" s="367" t="s">
        <v>1308</v>
      </c>
      <c r="F72" s="475" t="s">
        <v>1381</v>
      </c>
      <c r="G72" s="475" t="s">
        <v>1415</v>
      </c>
      <c r="H72" s="681" t="s">
        <v>1416</v>
      </c>
      <c r="I72" s="475" t="s">
        <v>1417</v>
      </c>
      <c r="J72" s="681" t="s">
        <v>1319</v>
      </c>
      <c r="K72" s="475" t="s">
        <v>1418</v>
      </c>
      <c r="L72" s="475" t="s">
        <v>1419</v>
      </c>
      <c r="M72" s="154" t="str">
        <f>'Данные по ТП'!C124</f>
        <v>ТМ-400/10</v>
      </c>
      <c r="N72" s="125" t="s">
        <v>1225</v>
      </c>
      <c r="O72" s="124" t="s">
        <v>5</v>
      </c>
      <c r="P72" s="126">
        <f>'Данные по ТП'!F124</f>
        <v>56617</v>
      </c>
    </row>
    <row r="73" spans="1:17" ht="19.5" thickBot="1" x14ac:dyDescent="0.25">
      <c r="A73" s="968"/>
      <c r="B73" s="971"/>
      <c r="C73" s="378">
        <v>9</v>
      </c>
      <c r="D73" s="161" t="s">
        <v>415</v>
      </c>
      <c r="E73" s="368"/>
      <c r="F73" s="655">
        <f>((O73*1.73*220*0.9)/1000)+((N73*1.73*220*0.9)/1000)+((M73*1.73*220*0.9)/1000)</f>
        <v>62.684820000000016</v>
      </c>
      <c r="G73" s="845">
        <v>245</v>
      </c>
      <c r="H73" s="845">
        <v>241</v>
      </c>
      <c r="I73" s="845">
        <v>245</v>
      </c>
      <c r="J73" s="845">
        <v>423</v>
      </c>
      <c r="K73" s="845">
        <v>423</v>
      </c>
      <c r="L73" s="845">
        <v>423</v>
      </c>
      <c r="M73" s="190">
        <v>54</v>
      </c>
      <c r="N73" s="190">
        <v>72</v>
      </c>
      <c r="O73" s="190">
        <v>57</v>
      </c>
      <c r="P73" s="190">
        <v>20</v>
      </c>
    </row>
    <row r="74" spans="1:17" ht="19.5" thickBot="1" x14ac:dyDescent="0.25">
      <c r="A74" s="968"/>
      <c r="B74" s="971"/>
      <c r="C74" s="378">
        <v>10</v>
      </c>
      <c r="D74" s="161" t="s">
        <v>416</v>
      </c>
      <c r="E74" s="368"/>
      <c r="F74" s="655">
        <f t="shared" ref="F74:F82" si="8">((O74*1.73*220*0.9)/1000)+((N74*1.73*220*0.9)/1000)+((M74*1.73*220*0.9)/1000)</f>
        <v>0</v>
      </c>
      <c r="G74" s="846"/>
      <c r="H74" s="846"/>
      <c r="I74" s="846"/>
      <c r="J74" s="846"/>
      <c r="K74" s="846"/>
      <c r="L74" s="846"/>
      <c r="M74" s="190">
        <v>0</v>
      </c>
      <c r="N74" s="190">
        <v>0</v>
      </c>
      <c r="O74" s="190">
        <v>0</v>
      </c>
      <c r="P74" s="190">
        <v>0</v>
      </c>
    </row>
    <row r="75" spans="1:17" ht="19.5" thickBot="1" x14ac:dyDescent="0.25">
      <c r="A75" s="968"/>
      <c r="B75" s="971"/>
      <c r="C75" s="378">
        <v>11</v>
      </c>
      <c r="D75" s="161" t="s">
        <v>417</v>
      </c>
      <c r="E75" s="368"/>
      <c r="F75" s="655">
        <f t="shared" si="8"/>
        <v>0</v>
      </c>
      <c r="G75" s="655"/>
      <c r="H75" s="655"/>
      <c r="I75" s="655"/>
      <c r="J75" s="655"/>
      <c r="K75" s="655"/>
      <c r="L75" s="655"/>
      <c r="M75" s="190">
        <v>0</v>
      </c>
      <c r="N75" s="190">
        <v>0</v>
      </c>
      <c r="O75" s="190">
        <v>0</v>
      </c>
      <c r="P75" s="190">
        <v>0</v>
      </c>
    </row>
    <row r="76" spans="1:17" ht="19.5" thickBot="1" x14ac:dyDescent="0.25">
      <c r="A76" s="968"/>
      <c r="B76" s="971"/>
      <c r="C76" s="378">
        <v>12</v>
      </c>
      <c r="D76" s="161" t="s">
        <v>418</v>
      </c>
      <c r="E76" s="368"/>
      <c r="F76" s="655">
        <f t="shared" si="8"/>
        <v>0</v>
      </c>
      <c r="G76" s="655"/>
      <c r="H76" s="655"/>
      <c r="I76" s="655"/>
      <c r="J76" s="655"/>
      <c r="K76" s="655"/>
      <c r="L76" s="655"/>
      <c r="M76" s="190">
        <v>0</v>
      </c>
      <c r="N76" s="190">
        <v>0</v>
      </c>
      <c r="O76" s="190">
        <v>0</v>
      </c>
      <c r="P76" s="190">
        <v>0</v>
      </c>
    </row>
    <row r="77" spans="1:17" ht="19.5" thickBot="1" x14ac:dyDescent="0.25">
      <c r="A77" s="968"/>
      <c r="B77" s="971"/>
      <c r="C77" s="378">
        <v>13</v>
      </c>
      <c r="D77" s="161" t="s">
        <v>306</v>
      </c>
      <c r="E77" s="368"/>
      <c r="F77" s="655">
        <f t="shared" si="8"/>
        <v>0</v>
      </c>
      <c r="G77" s="655"/>
      <c r="H77" s="655"/>
      <c r="I77" s="655"/>
      <c r="J77" s="655"/>
      <c r="K77" s="655"/>
      <c r="L77" s="655"/>
      <c r="M77" s="190">
        <v>0</v>
      </c>
      <c r="N77" s="190">
        <v>0</v>
      </c>
      <c r="O77" s="190">
        <v>0</v>
      </c>
      <c r="P77" s="190">
        <v>0</v>
      </c>
    </row>
    <row r="78" spans="1:17" ht="19.5" thickBot="1" x14ac:dyDescent="0.25">
      <c r="A78" s="968"/>
      <c r="B78" s="971"/>
      <c r="C78" s="378">
        <v>14</v>
      </c>
      <c r="D78" s="161" t="s">
        <v>1540</v>
      </c>
      <c r="E78" s="368"/>
      <c r="F78" s="655">
        <f t="shared" si="8"/>
        <v>0</v>
      </c>
      <c r="G78" s="655"/>
      <c r="H78" s="655"/>
      <c r="I78" s="655"/>
      <c r="J78" s="655"/>
      <c r="K78" s="655"/>
      <c r="L78" s="655"/>
      <c r="M78" s="190">
        <v>0</v>
      </c>
      <c r="N78" s="190">
        <v>0</v>
      </c>
      <c r="O78" s="190">
        <v>0</v>
      </c>
      <c r="P78" s="190">
        <v>0</v>
      </c>
    </row>
    <row r="79" spans="1:17" ht="19.5" thickBot="1" x14ac:dyDescent="0.25">
      <c r="A79" s="968"/>
      <c r="B79" s="971"/>
      <c r="C79" s="378">
        <v>16</v>
      </c>
      <c r="D79" s="161" t="s">
        <v>419</v>
      </c>
      <c r="E79" s="368"/>
      <c r="F79" s="655">
        <f t="shared" si="8"/>
        <v>0</v>
      </c>
      <c r="G79" s="655"/>
      <c r="H79" s="655"/>
      <c r="I79" s="655"/>
      <c r="J79" s="655"/>
      <c r="K79" s="655"/>
      <c r="L79" s="655"/>
      <c r="M79" s="190">
        <v>0</v>
      </c>
      <c r="N79" s="190">
        <v>0</v>
      </c>
      <c r="O79" s="190">
        <v>0</v>
      </c>
      <c r="P79" s="190">
        <v>0</v>
      </c>
    </row>
    <row r="80" spans="1:17" ht="19.5" thickBot="1" x14ac:dyDescent="0.25">
      <c r="A80" s="968"/>
      <c r="B80" s="971"/>
      <c r="C80" s="378">
        <v>17</v>
      </c>
      <c r="D80" s="161" t="s">
        <v>420</v>
      </c>
      <c r="E80" s="368"/>
      <c r="F80" s="655">
        <f t="shared" si="8"/>
        <v>0</v>
      </c>
      <c r="G80" s="655"/>
      <c r="H80" s="655"/>
      <c r="I80" s="655"/>
      <c r="J80" s="655"/>
      <c r="K80" s="655"/>
      <c r="L80" s="655"/>
      <c r="M80" s="190">
        <v>0</v>
      </c>
      <c r="N80" s="190">
        <v>0</v>
      </c>
      <c r="O80" s="190">
        <v>0</v>
      </c>
      <c r="P80" s="190">
        <v>0</v>
      </c>
    </row>
    <row r="81" spans="1:17" ht="19.5" thickBot="1" x14ac:dyDescent="0.25">
      <c r="A81" s="968"/>
      <c r="B81" s="971"/>
      <c r="C81" s="378">
        <v>18</v>
      </c>
      <c r="D81" s="161" t="s">
        <v>421</v>
      </c>
      <c r="E81" s="368"/>
      <c r="F81" s="655">
        <f t="shared" si="8"/>
        <v>0</v>
      </c>
      <c r="G81" s="655"/>
      <c r="H81" s="655"/>
      <c r="I81" s="655"/>
      <c r="J81" s="655"/>
      <c r="K81" s="655"/>
      <c r="L81" s="655"/>
      <c r="M81" s="190">
        <v>0</v>
      </c>
      <c r="N81" s="190">
        <v>0</v>
      </c>
      <c r="O81" s="190">
        <v>0</v>
      </c>
      <c r="P81" s="190">
        <v>0</v>
      </c>
    </row>
    <row r="82" spans="1:17" ht="19.5" thickBot="1" x14ac:dyDescent="0.25">
      <c r="A82" s="968"/>
      <c r="B82" s="971"/>
      <c r="C82" s="378">
        <v>20</v>
      </c>
      <c r="D82" s="161" t="s">
        <v>422</v>
      </c>
      <c r="E82" s="368"/>
      <c r="F82" s="655">
        <f t="shared" si="8"/>
        <v>0</v>
      </c>
      <c r="G82" s="655"/>
      <c r="H82" s="655"/>
      <c r="I82" s="655"/>
      <c r="J82" s="655"/>
      <c r="K82" s="655"/>
      <c r="L82" s="655"/>
      <c r="M82" s="190">
        <v>0</v>
      </c>
      <c r="N82" s="190">
        <v>0</v>
      </c>
      <c r="O82" s="190">
        <v>0</v>
      </c>
      <c r="P82" s="190">
        <v>0</v>
      </c>
    </row>
    <row r="83" spans="1:17" ht="19.5" thickBot="1" x14ac:dyDescent="0.25">
      <c r="A83" s="968"/>
      <c r="B83" s="971"/>
      <c r="C83" s="378"/>
      <c r="D83" s="161"/>
      <c r="E83" s="368"/>
      <c r="F83" s="368"/>
      <c r="G83" s="368"/>
      <c r="H83" s="368"/>
      <c r="I83" s="368"/>
      <c r="J83" s="368"/>
      <c r="K83" s="368"/>
      <c r="L83" s="368"/>
      <c r="M83" s="341"/>
      <c r="N83" s="341"/>
      <c r="O83" s="341"/>
      <c r="P83" s="341"/>
    </row>
    <row r="84" spans="1:17" ht="19.5" thickBot="1" x14ac:dyDescent="0.25">
      <c r="A84" s="968"/>
      <c r="B84" s="971"/>
      <c r="C84" s="378"/>
      <c r="D84" s="161"/>
      <c r="E84" s="368"/>
      <c r="F84" s="368"/>
      <c r="G84" s="368"/>
      <c r="H84" s="368"/>
      <c r="I84" s="368"/>
      <c r="J84" s="368"/>
      <c r="K84" s="368"/>
      <c r="L84" s="368"/>
      <c r="M84" s="341"/>
      <c r="N84" s="341"/>
      <c r="O84" s="341"/>
      <c r="P84" s="341"/>
    </row>
    <row r="85" spans="1:17" ht="19.5" thickBot="1" x14ac:dyDescent="0.25">
      <c r="A85" s="968"/>
      <c r="B85" s="971"/>
      <c r="C85" s="378"/>
      <c r="D85" s="3" t="s">
        <v>1186</v>
      </c>
      <c r="E85" s="370"/>
      <c r="F85" s="370"/>
      <c r="G85" s="370"/>
      <c r="H85" s="370"/>
      <c r="I85" s="370"/>
      <c r="J85" s="370"/>
      <c r="K85" s="370"/>
      <c r="L85" s="370"/>
      <c r="M85" s="11">
        <f>SUM(M73:M84)</f>
        <v>54</v>
      </c>
      <c r="N85" s="11">
        <f>SUM(N73:N84)</f>
        <v>72</v>
      </c>
      <c r="O85" s="11">
        <f>SUM(O73:O84)</f>
        <v>57</v>
      </c>
      <c r="P85" s="11">
        <f>SUM(P73:P84)</f>
        <v>20</v>
      </c>
    </row>
    <row r="86" spans="1:17" ht="19.5" thickBot="1" x14ac:dyDescent="0.25">
      <c r="A86" s="968"/>
      <c r="B86" s="971"/>
      <c r="C86" s="378"/>
      <c r="D86" s="3" t="s">
        <v>1188</v>
      </c>
      <c r="E86" s="370"/>
      <c r="F86" s="370"/>
      <c r="G86" s="370"/>
      <c r="H86" s="370"/>
      <c r="I86" s="370"/>
      <c r="J86" s="370"/>
      <c r="K86" s="370"/>
      <c r="L86" s="370"/>
      <c r="M86" s="130">
        <f t="shared" ref="M86:O86" si="9">(M85*1.73*220*0.9)/1000</f>
        <v>18.497160000000004</v>
      </c>
      <c r="N86" s="130">
        <f t="shared" si="9"/>
        <v>24.662880000000001</v>
      </c>
      <c r="O86" s="130">
        <f t="shared" si="9"/>
        <v>19.524780000000003</v>
      </c>
      <c r="P86" s="131"/>
      <c r="Q86" s="156"/>
    </row>
    <row r="87" spans="1:17" ht="18.75" thickBot="1" x14ac:dyDescent="0.25">
      <c r="A87" s="968"/>
      <c r="B87" s="971"/>
      <c r="C87" s="378"/>
      <c r="D87" s="3" t="s">
        <v>1190</v>
      </c>
      <c r="E87" s="371"/>
      <c r="F87" s="371"/>
      <c r="G87" s="371"/>
      <c r="H87" s="371"/>
      <c r="I87" s="371"/>
      <c r="J87" s="371"/>
      <c r="K87" s="371"/>
      <c r="L87" s="371"/>
      <c r="M87" s="869">
        <f>(M86+N86+O86)</f>
        <v>62.684820000000016</v>
      </c>
      <c r="N87" s="870"/>
      <c r="O87" s="870"/>
      <c r="P87" s="871"/>
    </row>
    <row r="88" spans="1:17" ht="19.5" thickBot="1" x14ac:dyDescent="0.25">
      <c r="A88" s="969"/>
      <c r="B88" s="972"/>
      <c r="C88" s="415"/>
      <c r="D88" s="37" t="s">
        <v>53</v>
      </c>
      <c r="E88" s="384"/>
      <c r="F88" s="384"/>
      <c r="G88" s="384"/>
      <c r="H88" s="384"/>
      <c r="I88" s="384"/>
      <c r="J88" s="384"/>
      <c r="K88" s="384"/>
      <c r="L88" s="384"/>
      <c r="M88" s="67">
        <f>M85+M68</f>
        <v>442</v>
      </c>
      <c r="N88" s="67">
        <f>N85+N68</f>
        <v>506</v>
      </c>
      <c r="O88" s="67">
        <f>O85+O68</f>
        <v>432</v>
      </c>
      <c r="P88" s="67">
        <f>P85+P68</f>
        <v>171</v>
      </c>
    </row>
    <row r="89" spans="1:17" ht="29.25" customHeight="1" thickBot="1" x14ac:dyDescent="0.25">
      <c r="A89" s="606"/>
      <c r="B89" s="643"/>
      <c r="C89" s="643"/>
      <c r="D89" s="598" t="str">
        <f>HYPERLINK("#Оглавление!h12","&lt;&lt;&lt;&lt;&lt;")</f>
        <v>&lt;&lt;&lt;&lt;&lt;</v>
      </c>
      <c r="E89" s="643"/>
      <c r="F89" s="643"/>
      <c r="G89" s="643"/>
      <c r="H89" s="643"/>
      <c r="I89" s="643"/>
      <c r="J89" s="643"/>
      <c r="K89" s="643"/>
      <c r="L89" s="643"/>
      <c r="M89" s="643"/>
      <c r="N89" s="643"/>
      <c r="O89" s="643"/>
      <c r="P89" s="643"/>
    </row>
    <row r="90" spans="1:17" ht="39" customHeight="1" thickBot="1" x14ac:dyDescent="0.25">
      <c r="A90" s="181">
        <v>44882</v>
      </c>
      <c r="B90" s="57"/>
      <c r="C90" s="364" t="s">
        <v>1309</v>
      </c>
      <c r="D90" s="170" t="s">
        <v>1224</v>
      </c>
      <c r="E90" s="367" t="s">
        <v>1308</v>
      </c>
      <c r="F90" s="475" t="s">
        <v>1381</v>
      </c>
      <c r="G90" s="475" t="s">
        <v>1415</v>
      </c>
      <c r="H90" s="681" t="s">
        <v>1416</v>
      </c>
      <c r="I90" s="475" t="s">
        <v>1417</v>
      </c>
      <c r="J90" s="681" t="s">
        <v>1319</v>
      </c>
      <c r="K90" s="475" t="s">
        <v>1418</v>
      </c>
      <c r="L90" s="475" t="s">
        <v>1419</v>
      </c>
      <c r="M90" s="154" t="str">
        <f>'Данные по ТП'!C125</f>
        <v>ТМ-630/10</v>
      </c>
      <c r="N90" s="125" t="s">
        <v>1225</v>
      </c>
      <c r="O90" s="124" t="s">
        <v>5</v>
      </c>
      <c r="P90" s="126">
        <f>'Данные по ТП'!F125</f>
        <v>40892</v>
      </c>
    </row>
    <row r="91" spans="1:17" ht="19.5" thickBot="1" x14ac:dyDescent="0.25">
      <c r="A91" s="850" t="s">
        <v>1740</v>
      </c>
      <c r="B91" s="970" t="s">
        <v>541</v>
      </c>
      <c r="C91" s="378">
        <v>1</v>
      </c>
      <c r="D91" s="179" t="s">
        <v>423</v>
      </c>
      <c r="E91" s="401"/>
      <c r="F91" s="655">
        <f>((O91*1.73*220*0.9)/1000)+((N91*1.73*220*0.9)/1000)+((M91*1.73*220*0.9)/1000)</f>
        <v>30.143519999999999</v>
      </c>
      <c r="G91" s="845">
        <v>231</v>
      </c>
      <c r="H91" s="845">
        <v>228</v>
      </c>
      <c r="I91" s="845">
        <v>229</v>
      </c>
      <c r="J91" s="845">
        <v>399</v>
      </c>
      <c r="K91" s="845">
        <v>398</v>
      </c>
      <c r="L91" s="845">
        <v>398</v>
      </c>
      <c r="M91" s="190">
        <v>18</v>
      </c>
      <c r="N91" s="190">
        <v>39</v>
      </c>
      <c r="O91" s="190">
        <v>31</v>
      </c>
      <c r="P91" s="190">
        <v>14</v>
      </c>
    </row>
    <row r="92" spans="1:17" ht="19.5" thickBot="1" x14ac:dyDescent="0.25">
      <c r="A92" s="968"/>
      <c r="B92" s="971"/>
      <c r="C92" s="378">
        <v>2</v>
      </c>
      <c r="D92" s="179" t="s">
        <v>424</v>
      </c>
      <c r="E92" s="401"/>
      <c r="F92" s="655">
        <f t="shared" ref="F92:F98" si="10">((O92*1.73*220*0.9)/1000)+((N92*1.73*220*0.9)/1000)+((M92*1.73*220*0.9)/1000)</f>
        <v>31.171140000000001</v>
      </c>
      <c r="G92" s="846"/>
      <c r="H92" s="846"/>
      <c r="I92" s="846"/>
      <c r="J92" s="846"/>
      <c r="K92" s="846"/>
      <c r="L92" s="846"/>
      <c r="M92" s="190">
        <v>38</v>
      </c>
      <c r="N92" s="190">
        <v>21</v>
      </c>
      <c r="O92" s="190">
        <v>32</v>
      </c>
      <c r="P92" s="190">
        <v>11</v>
      </c>
    </row>
    <row r="93" spans="1:17" ht="19.5" thickBot="1" x14ac:dyDescent="0.25">
      <c r="A93" s="968"/>
      <c r="B93" s="971"/>
      <c r="C93" s="378">
        <v>3</v>
      </c>
      <c r="D93" s="179" t="s">
        <v>425</v>
      </c>
      <c r="E93" s="401"/>
      <c r="F93" s="655">
        <f t="shared" si="10"/>
        <v>33.226379999999999</v>
      </c>
      <c r="G93" s="655"/>
      <c r="H93" s="655"/>
      <c r="I93" s="655"/>
      <c r="J93" s="655"/>
      <c r="K93" s="655"/>
      <c r="L93" s="655"/>
      <c r="M93" s="190">
        <v>33</v>
      </c>
      <c r="N93" s="190">
        <v>32</v>
      </c>
      <c r="O93" s="190">
        <v>32</v>
      </c>
      <c r="P93" s="190">
        <v>7</v>
      </c>
    </row>
    <row r="94" spans="1:17" ht="19.5" thickBot="1" x14ac:dyDescent="0.25">
      <c r="A94" s="968"/>
      <c r="B94" s="971"/>
      <c r="C94" s="378">
        <v>4</v>
      </c>
      <c r="D94" s="179" t="s">
        <v>426</v>
      </c>
      <c r="E94" s="401"/>
      <c r="F94" s="655">
        <f t="shared" si="10"/>
        <v>51.381000000000007</v>
      </c>
      <c r="G94" s="655"/>
      <c r="H94" s="655"/>
      <c r="I94" s="655"/>
      <c r="J94" s="655"/>
      <c r="K94" s="655"/>
      <c r="L94" s="655"/>
      <c r="M94" s="190">
        <v>51</v>
      </c>
      <c r="N94" s="190">
        <v>54</v>
      </c>
      <c r="O94" s="190">
        <v>45</v>
      </c>
      <c r="P94" s="190">
        <v>17</v>
      </c>
    </row>
    <row r="95" spans="1:17" ht="19.5" thickBot="1" x14ac:dyDescent="0.25">
      <c r="A95" s="968"/>
      <c r="B95" s="971"/>
      <c r="C95" s="378">
        <v>5</v>
      </c>
      <c r="D95" s="179" t="s">
        <v>427</v>
      </c>
      <c r="E95" s="401"/>
      <c r="F95" s="655">
        <f t="shared" si="10"/>
        <v>61.999740000000003</v>
      </c>
      <c r="G95" s="655"/>
      <c r="H95" s="655"/>
      <c r="I95" s="655"/>
      <c r="J95" s="655"/>
      <c r="K95" s="655"/>
      <c r="L95" s="655"/>
      <c r="M95" s="190">
        <v>66</v>
      </c>
      <c r="N95" s="190">
        <v>64</v>
      </c>
      <c r="O95" s="190">
        <v>51</v>
      </c>
      <c r="P95" s="190">
        <v>14</v>
      </c>
    </row>
    <row r="96" spans="1:17" ht="19.5" thickBot="1" x14ac:dyDescent="0.25">
      <c r="A96" s="968"/>
      <c r="B96" s="971"/>
      <c r="C96" s="378">
        <v>6</v>
      </c>
      <c r="D96" s="179" t="s">
        <v>428</v>
      </c>
      <c r="E96" s="401"/>
      <c r="F96" s="655">
        <f t="shared" si="10"/>
        <v>16.784459999999999</v>
      </c>
      <c r="G96" s="655"/>
      <c r="H96" s="655"/>
      <c r="I96" s="655"/>
      <c r="J96" s="655"/>
      <c r="K96" s="655"/>
      <c r="L96" s="655"/>
      <c r="M96" s="190">
        <v>20</v>
      </c>
      <c r="N96" s="190">
        <v>9</v>
      </c>
      <c r="O96" s="190">
        <v>20</v>
      </c>
      <c r="P96" s="190">
        <v>11</v>
      </c>
    </row>
    <row r="97" spans="1:17" ht="19.5" thickBot="1" x14ac:dyDescent="0.25">
      <c r="A97" s="968"/>
      <c r="B97" s="971"/>
      <c r="C97" s="378">
        <v>7</v>
      </c>
      <c r="D97" s="179" t="s">
        <v>429</v>
      </c>
      <c r="E97" s="401"/>
      <c r="F97" s="655">
        <f t="shared" si="10"/>
        <v>108.58518000000001</v>
      </c>
      <c r="G97" s="655"/>
      <c r="H97" s="655"/>
      <c r="I97" s="655"/>
      <c r="J97" s="655"/>
      <c r="K97" s="655"/>
      <c r="L97" s="655"/>
      <c r="M97" s="190">
        <v>98</v>
      </c>
      <c r="N97" s="190">
        <v>102</v>
      </c>
      <c r="O97" s="190">
        <v>117</v>
      </c>
      <c r="P97" s="190">
        <v>15</v>
      </c>
    </row>
    <row r="98" spans="1:17" ht="19.5" thickBot="1" x14ac:dyDescent="0.25">
      <c r="A98" s="968"/>
      <c r="B98" s="971"/>
      <c r="C98" s="378">
        <v>8</v>
      </c>
      <c r="D98" s="179" t="s">
        <v>430</v>
      </c>
      <c r="E98" s="401"/>
      <c r="F98" s="655">
        <f t="shared" si="10"/>
        <v>53.436239999999998</v>
      </c>
      <c r="G98" s="655"/>
      <c r="H98" s="655"/>
      <c r="I98" s="655"/>
      <c r="J98" s="655"/>
      <c r="K98" s="655"/>
      <c r="L98" s="655"/>
      <c r="M98" s="190">
        <v>36</v>
      </c>
      <c r="N98" s="190">
        <v>48</v>
      </c>
      <c r="O98" s="190">
        <v>72</v>
      </c>
      <c r="P98" s="190">
        <v>24</v>
      </c>
    </row>
    <row r="99" spans="1:17" ht="19.5" thickBot="1" x14ac:dyDescent="0.25">
      <c r="A99" s="968"/>
      <c r="B99" s="971"/>
      <c r="C99" s="378"/>
      <c r="D99" s="179"/>
      <c r="E99" s="401"/>
      <c r="F99" s="401"/>
      <c r="G99" s="401"/>
      <c r="H99" s="401"/>
      <c r="I99" s="401"/>
      <c r="J99" s="401"/>
      <c r="K99" s="401"/>
      <c r="L99" s="401"/>
      <c r="M99" s="341"/>
      <c r="N99" s="341"/>
      <c r="O99" s="341"/>
      <c r="P99" s="341"/>
    </row>
    <row r="100" spans="1:17" ht="19.5" thickBot="1" x14ac:dyDescent="0.25">
      <c r="A100" s="968"/>
      <c r="B100" s="971"/>
      <c r="C100" s="378"/>
      <c r="D100" s="179"/>
      <c r="E100" s="401"/>
      <c r="F100" s="401"/>
      <c r="G100" s="401"/>
      <c r="H100" s="401"/>
      <c r="I100" s="401"/>
      <c r="J100" s="401"/>
      <c r="K100" s="401"/>
      <c r="L100" s="401"/>
      <c r="M100" s="341"/>
      <c r="N100" s="341"/>
      <c r="O100" s="341"/>
      <c r="P100" s="341"/>
    </row>
    <row r="101" spans="1:17" ht="19.5" thickBot="1" x14ac:dyDescent="0.25">
      <c r="A101" s="968"/>
      <c r="B101" s="971"/>
      <c r="C101" s="378"/>
      <c r="D101" s="3" t="s">
        <v>1187</v>
      </c>
      <c r="E101" s="370"/>
      <c r="F101" s="370"/>
      <c r="G101" s="370"/>
      <c r="H101" s="370"/>
      <c r="I101" s="370"/>
      <c r="J101" s="370"/>
      <c r="K101" s="370"/>
      <c r="L101" s="370"/>
      <c r="M101" s="11">
        <f>SUM(M91:M100)</f>
        <v>360</v>
      </c>
      <c r="N101" s="11">
        <f>SUM(N91:N100)</f>
        <v>369</v>
      </c>
      <c r="O101" s="11">
        <f>SUM(O91:O100)</f>
        <v>400</v>
      </c>
      <c r="P101" s="11">
        <f>SUM(P91:P100)</f>
        <v>113</v>
      </c>
    </row>
    <row r="102" spans="1:17" ht="19.5" thickBot="1" x14ac:dyDescent="0.25">
      <c r="A102" s="968"/>
      <c r="B102" s="971"/>
      <c r="C102" s="378"/>
      <c r="D102" s="3" t="s">
        <v>1188</v>
      </c>
      <c r="E102" s="370"/>
      <c r="F102" s="370"/>
      <c r="G102" s="370"/>
      <c r="H102" s="370"/>
      <c r="I102" s="370"/>
      <c r="J102" s="370"/>
      <c r="K102" s="370"/>
      <c r="L102" s="370"/>
      <c r="M102" s="130">
        <f t="shared" ref="M102:O102" si="11">(M101*1.73*220*0.9)/1000</f>
        <v>123.31440000000001</v>
      </c>
      <c r="N102" s="130">
        <f t="shared" si="11"/>
        <v>126.39725999999999</v>
      </c>
      <c r="O102" s="130">
        <f t="shared" si="11"/>
        <v>137.01599999999999</v>
      </c>
      <c r="P102" s="131"/>
      <c r="Q102" s="156"/>
    </row>
    <row r="103" spans="1:17" ht="18.75" thickBot="1" x14ac:dyDescent="0.25">
      <c r="A103" s="968"/>
      <c r="B103" s="971"/>
      <c r="C103" s="378"/>
      <c r="D103" s="3" t="s">
        <v>1189</v>
      </c>
      <c r="E103" s="371"/>
      <c r="F103" s="371"/>
      <c r="G103" s="371"/>
      <c r="H103" s="371"/>
      <c r="I103" s="371"/>
      <c r="J103" s="371"/>
      <c r="K103" s="371"/>
      <c r="L103" s="371"/>
      <c r="M103" s="869">
        <f>(M102+N102+O102)</f>
        <v>386.72766000000001</v>
      </c>
      <c r="N103" s="870"/>
      <c r="O103" s="870"/>
      <c r="P103" s="871"/>
    </row>
    <row r="104" spans="1:17" ht="19.5" thickBot="1" x14ac:dyDescent="0.25">
      <c r="A104" s="968"/>
      <c r="B104" s="971"/>
      <c r="C104" s="381"/>
      <c r="D104" s="898"/>
      <c r="E104" s="899"/>
      <c r="F104" s="899"/>
      <c r="G104" s="899"/>
      <c r="H104" s="899"/>
      <c r="I104" s="899"/>
      <c r="J104" s="899"/>
      <c r="K104" s="899"/>
      <c r="L104" s="899"/>
      <c r="M104" s="899"/>
      <c r="N104" s="899"/>
      <c r="O104" s="899"/>
      <c r="P104" s="900"/>
    </row>
    <row r="105" spans="1:17" ht="40.5" customHeight="1" thickBot="1" x14ac:dyDescent="0.25">
      <c r="A105" s="968"/>
      <c r="B105" s="971"/>
      <c r="C105" s="364" t="s">
        <v>1309</v>
      </c>
      <c r="D105" s="170" t="s">
        <v>1200</v>
      </c>
      <c r="E105" s="367" t="s">
        <v>1308</v>
      </c>
      <c r="F105" s="475" t="s">
        <v>1381</v>
      </c>
      <c r="G105" s="475" t="s">
        <v>1415</v>
      </c>
      <c r="H105" s="681" t="s">
        <v>1416</v>
      </c>
      <c r="I105" s="475" t="s">
        <v>1417</v>
      </c>
      <c r="J105" s="681" t="s">
        <v>1319</v>
      </c>
      <c r="K105" s="475" t="s">
        <v>1418</v>
      </c>
      <c r="L105" s="475" t="s">
        <v>1419</v>
      </c>
      <c r="M105" s="154" t="str">
        <f>'Данные по ТП'!C126</f>
        <v>ТМ-630/10</v>
      </c>
      <c r="N105" s="125" t="s">
        <v>1225</v>
      </c>
      <c r="O105" s="124" t="s">
        <v>5</v>
      </c>
      <c r="P105" s="126">
        <f>'Данные по ТП'!F126</f>
        <v>27241</v>
      </c>
    </row>
    <row r="106" spans="1:17" ht="19.5" thickBot="1" x14ac:dyDescent="0.25">
      <c r="A106" s="968"/>
      <c r="B106" s="971"/>
      <c r="C106" s="378">
        <v>9</v>
      </c>
      <c r="D106" s="179" t="s">
        <v>431</v>
      </c>
      <c r="E106" s="401"/>
      <c r="F106" s="655">
        <f>((O106*1.73*220*0.9)/1000)+((N106*1.73*220*0.9)/1000)+((M106*1.73*220*0.9)/1000)</f>
        <v>0</v>
      </c>
      <c r="G106" s="845">
        <v>233</v>
      </c>
      <c r="H106" s="845">
        <v>230</v>
      </c>
      <c r="I106" s="845">
        <v>236</v>
      </c>
      <c r="J106" s="845">
        <v>404</v>
      </c>
      <c r="K106" s="845">
        <v>403</v>
      </c>
      <c r="L106" s="845">
        <v>404</v>
      </c>
      <c r="M106" s="190">
        <v>0</v>
      </c>
      <c r="N106" s="190">
        <v>0</v>
      </c>
      <c r="O106" s="190">
        <v>0</v>
      </c>
      <c r="P106" s="190">
        <v>0</v>
      </c>
    </row>
    <row r="107" spans="1:17" ht="19.5" thickBot="1" x14ac:dyDescent="0.25">
      <c r="A107" s="968"/>
      <c r="B107" s="971"/>
      <c r="C107" s="378">
        <v>10</v>
      </c>
      <c r="D107" s="179" t="s">
        <v>432</v>
      </c>
      <c r="E107" s="401"/>
      <c r="F107" s="655">
        <f t="shared" ref="F107:F113" si="12">((O107*1.73*220*0.9)/1000)+((N107*1.73*220*0.9)/1000)+((M107*1.73*220*0.9)/1000)</f>
        <v>31.513680000000001</v>
      </c>
      <c r="G107" s="846"/>
      <c r="H107" s="846"/>
      <c r="I107" s="846"/>
      <c r="J107" s="846"/>
      <c r="K107" s="846"/>
      <c r="L107" s="846"/>
      <c r="M107" s="190">
        <v>22</v>
      </c>
      <c r="N107" s="190">
        <v>47</v>
      </c>
      <c r="O107" s="190">
        <v>23</v>
      </c>
      <c r="P107" s="190">
        <v>18</v>
      </c>
    </row>
    <row r="108" spans="1:17" ht="19.5" thickBot="1" x14ac:dyDescent="0.25">
      <c r="A108" s="968"/>
      <c r="B108" s="971"/>
      <c r="C108" s="378">
        <v>11</v>
      </c>
      <c r="D108" s="179" t="s">
        <v>1541</v>
      </c>
      <c r="E108" s="401"/>
      <c r="F108" s="655">
        <f t="shared" si="12"/>
        <v>26.375579999999999</v>
      </c>
      <c r="G108" s="655"/>
      <c r="H108" s="655"/>
      <c r="I108" s="655"/>
      <c r="J108" s="655"/>
      <c r="K108" s="655"/>
      <c r="L108" s="655"/>
      <c r="M108" s="190">
        <v>11</v>
      </c>
      <c r="N108" s="190">
        <v>50</v>
      </c>
      <c r="O108" s="190">
        <v>16</v>
      </c>
      <c r="P108" s="190">
        <v>26</v>
      </c>
    </row>
    <row r="109" spans="1:17" ht="19.5" thickBot="1" x14ac:dyDescent="0.25">
      <c r="A109" s="968"/>
      <c r="B109" s="971"/>
      <c r="C109" s="378">
        <v>12</v>
      </c>
      <c r="D109" s="179" t="s">
        <v>433</v>
      </c>
      <c r="E109" s="401"/>
      <c r="F109" s="655">
        <f t="shared" si="12"/>
        <v>0</v>
      </c>
      <c r="G109" s="655"/>
      <c r="H109" s="655"/>
      <c r="I109" s="655"/>
      <c r="J109" s="655"/>
      <c r="K109" s="655"/>
      <c r="L109" s="655"/>
      <c r="M109" s="190">
        <v>0</v>
      </c>
      <c r="N109" s="190">
        <v>0</v>
      </c>
      <c r="O109" s="190">
        <v>0</v>
      </c>
      <c r="P109" s="190">
        <v>0</v>
      </c>
    </row>
    <row r="110" spans="1:17" ht="19.5" thickBot="1" x14ac:dyDescent="0.25">
      <c r="A110" s="968"/>
      <c r="B110" s="971"/>
      <c r="C110" s="378">
        <v>13</v>
      </c>
      <c r="D110" s="179" t="s">
        <v>434</v>
      </c>
      <c r="E110" s="401"/>
      <c r="F110" s="655">
        <f t="shared" si="12"/>
        <v>0</v>
      </c>
      <c r="G110" s="655"/>
      <c r="H110" s="655"/>
      <c r="I110" s="655"/>
      <c r="J110" s="655"/>
      <c r="K110" s="655"/>
      <c r="L110" s="655"/>
      <c r="M110" s="190">
        <v>0</v>
      </c>
      <c r="N110" s="190">
        <v>0</v>
      </c>
      <c r="O110" s="190">
        <v>0</v>
      </c>
      <c r="P110" s="190">
        <v>0</v>
      </c>
    </row>
    <row r="111" spans="1:17" ht="19.5" thickBot="1" x14ac:dyDescent="0.25">
      <c r="A111" s="968"/>
      <c r="B111" s="971"/>
      <c r="C111" s="378">
        <v>14</v>
      </c>
      <c r="D111" s="179" t="s">
        <v>435</v>
      </c>
      <c r="E111" s="401"/>
      <c r="F111" s="655">
        <f t="shared" si="12"/>
        <v>0</v>
      </c>
      <c r="G111" s="655"/>
      <c r="H111" s="655"/>
      <c r="I111" s="655"/>
      <c r="J111" s="655"/>
      <c r="K111" s="655"/>
      <c r="L111" s="655"/>
      <c r="M111" s="190">
        <v>0</v>
      </c>
      <c r="N111" s="190">
        <v>0</v>
      </c>
      <c r="O111" s="190">
        <v>0</v>
      </c>
      <c r="P111" s="190">
        <v>0</v>
      </c>
    </row>
    <row r="112" spans="1:17" ht="19.5" thickBot="1" x14ac:dyDescent="0.25">
      <c r="A112" s="968"/>
      <c r="B112" s="971"/>
      <c r="C112" s="378">
        <v>15</v>
      </c>
      <c r="D112" s="179" t="s">
        <v>436</v>
      </c>
      <c r="E112" s="401"/>
      <c r="F112" s="655">
        <f t="shared" si="12"/>
        <v>0</v>
      </c>
      <c r="G112" s="655"/>
      <c r="H112" s="655"/>
      <c r="I112" s="655"/>
      <c r="J112" s="655"/>
      <c r="K112" s="655"/>
      <c r="L112" s="655"/>
      <c r="M112" s="190">
        <v>0</v>
      </c>
      <c r="N112" s="190">
        <v>0</v>
      </c>
      <c r="O112" s="190">
        <v>0</v>
      </c>
      <c r="P112" s="190">
        <v>0</v>
      </c>
    </row>
    <row r="113" spans="1:17" ht="19.5" thickBot="1" x14ac:dyDescent="0.25">
      <c r="A113" s="968"/>
      <c r="B113" s="971"/>
      <c r="C113" s="378">
        <v>16</v>
      </c>
      <c r="D113" s="179" t="s">
        <v>437</v>
      </c>
      <c r="E113" s="401"/>
      <c r="F113" s="655">
        <f t="shared" si="12"/>
        <v>3.0828600000000002</v>
      </c>
      <c r="G113" s="655"/>
      <c r="H113" s="655"/>
      <c r="I113" s="655"/>
      <c r="J113" s="655"/>
      <c r="K113" s="655"/>
      <c r="L113" s="655"/>
      <c r="M113" s="190">
        <v>3</v>
      </c>
      <c r="N113" s="190">
        <v>6</v>
      </c>
      <c r="O113" s="190">
        <v>0</v>
      </c>
      <c r="P113" s="190">
        <v>1</v>
      </c>
    </row>
    <row r="114" spans="1:17" ht="19.5" thickBot="1" x14ac:dyDescent="0.25">
      <c r="A114" s="968"/>
      <c r="B114" s="971"/>
      <c r="C114" s="378"/>
      <c r="D114" s="179"/>
      <c r="E114" s="401"/>
      <c r="F114" s="401"/>
      <c r="G114" s="401"/>
      <c r="H114" s="401"/>
      <c r="I114" s="401"/>
      <c r="J114" s="401"/>
      <c r="K114" s="401"/>
      <c r="L114" s="401"/>
      <c r="M114" s="341"/>
      <c r="N114" s="341"/>
      <c r="O114" s="341"/>
      <c r="P114" s="341"/>
    </row>
    <row r="115" spans="1:17" ht="19.5" thickBot="1" x14ac:dyDescent="0.25">
      <c r="A115" s="968"/>
      <c r="B115" s="971"/>
      <c r="C115" s="378"/>
      <c r="D115" s="179"/>
      <c r="E115" s="401"/>
      <c r="F115" s="401"/>
      <c r="G115" s="401"/>
      <c r="H115" s="401"/>
      <c r="I115" s="401"/>
      <c r="J115" s="401"/>
      <c r="K115" s="401"/>
      <c r="L115" s="401"/>
      <c r="M115" s="341"/>
      <c r="N115" s="341"/>
      <c r="O115" s="341"/>
      <c r="P115" s="341"/>
    </row>
    <row r="116" spans="1:17" ht="19.5" thickBot="1" x14ac:dyDescent="0.25">
      <c r="A116" s="968"/>
      <c r="B116" s="971"/>
      <c r="C116" s="378"/>
      <c r="D116" s="3" t="s">
        <v>1186</v>
      </c>
      <c r="E116" s="370"/>
      <c r="F116" s="370"/>
      <c r="G116" s="370"/>
      <c r="H116" s="370"/>
      <c r="I116" s="370"/>
      <c r="J116" s="370"/>
      <c r="K116" s="370"/>
      <c r="L116" s="370"/>
      <c r="M116" s="11">
        <f>SUM(M106:M115)</f>
        <v>36</v>
      </c>
      <c r="N116" s="11">
        <f>SUM(N106:N115)</f>
        <v>103</v>
      </c>
      <c r="O116" s="11">
        <f>SUM(O106:O115)</f>
        <v>39</v>
      </c>
      <c r="P116" s="11">
        <f>SUM(P106:P115)</f>
        <v>45</v>
      </c>
    </row>
    <row r="117" spans="1:17" ht="19.5" thickBot="1" x14ac:dyDescent="0.25">
      <c r="A117" s="968"/>
      <c r="B117" s="971"/>
      <c r="C117" s="378"/>
      <c r="D117" s="3" t="s">
        <v>1188</v>
      </c>
      <c r="E117" s="370"/>
      <c r="F117" s="370"/>
      <c r="G117" s="370"/>
      <c r="H117" s="370"/>
      <c r="I117" s="370"/>
      <c r="J117" s="370"/>
      <c r="K117" s="370"/>
      <c r="L117" s="370"/>
      <c r="M117" s="130">
        <f t="shared" ref="M117:O117" si="13">(M116*1.73*220*0.9)/1000</f>
        <v>12.331440000000001</v>
      </c>
      <c r="N117" s="130">
        <f t="shared" si="13"/>
        <v>35.281620000000004</v>
      </c>
      <c r="O117" s="130">
        <f t="shared" si="13"/>
        <v>13.359059999999999</v>
      </c>
      <c r="P117" s="131"/>
      <c r="Q117" s="156"/>
    </row>
    <row r="118" spans="1:17" ht="18.75" thickBot="1" x14ac:dyDescent="0.25">
      <c r="A118" s="968"/>
      <c r="B118" s="971"/>
      <c r="C118" s="378"/>
      <c r="D118" s="3" t="s">
        <v>1190</v>
      </c>
      <c r="E118" s="371"/>
      <c r="F118" s="371"/>
      <c r="G118" s="371"/>
      <c r="H118" s="371"/>
      <c r="I118" s="371"/>
      <c r="J118" s="371"/>
      <c r="K118" s="371"/>
      <c r="L118" s="371"/>
      <c r="M118" s="869">
        <f>(M117+N117+O117)</f>
        <v>60.972120000000004</v>
      </c>
      <c r="N118" s="870"/>
      <c r="O118" s="870"/>
      <c r="P118" s="871"/>
    </row>
    <row r="119" spans="1:17" ht="19.5" thickBot="1" x14ac:dyDescent="0.25">
      <c r="A119" s="969"/>
      <c r="B119" s="972"/>
      <c r="C119" s="415"/>
      <c r="D119" s="37" t="s">
        <v>53</v>
      </c>
      <c r="E119" s="384"/>
      <c r="F119" s="384"/>
      <c r="G119" s="384"/>
      <c r="H119" s="384"/>
      <c r="I119" s="384"/>
      <c r="J119" s="384"/>
      <c r="K119" s="384"/>
      <c r="L119" s="384"/>
      <c r="M119" s="67">
        <f>M116+M101</f>
        <v>396</v>
      </c>
      <c r="N119" s="67">
        <f>N116+N101</f>
        <v>472</v>
      </c>
      <c r="O119" s="67">
        <f>O116+O101</f>
        <v>439</v>
      </c>
      <c r="P119" s="67">
        <f>P116+P101</f>
        <v>158</v>
      </c>
    </row>
    <row r="120" spans="1:17" ht="33.75" customHeight="1" thickBot="1" x14ac:dyDescent="0.25">
      <c r="A120" s="606"/>
      <c r="B120" s="643"/>
      <c r="C120" s="643"/>
      <c r="D120" s="598" t="str">
        <f>HYPERLINK("#Оглавление!h12","&lt;&lt;&lt;&lt;&lt;")</f>
        <v>&lt;&lt;&lt;&lt;&lt;</v>
      </c>
      <c r="E120" s="643"/>
      <c r="F120" s="643"/>
      <c r="G120" s="643"/>
      <c r="H120" s="643"/>
      <c r="I120" s="643"/>
      <c r="J120" s="643"/>
      <c r="K120" s="643"/>
      <c r="L120" s="643"/>
      <c r="M120" s="643"/>
      <c r="N120" s="643"/>
      <c r="O120" s="643"/>
      <c r="P120" s="643"/>
    </row>
    <row r="121" spans="1:17" ht="36.75" customHeight="1" thickBot="1" x14ac:dyDescent="0.25">
      <c r="A121" s="181">
        <v>44882</v>
      </c>
      <c r="B121" s="57"/>
      <c r="C121" s="364" t="s">
        <v>1309</v>
      </c>
      <c r="D121" s="170" t="s">
        <v>1224</v>
      </c>
      <c r="E121" s="367" t="s">
        <v>1308</v>
      </c>
      <c r="F121" s="475" t="s">
        <v>1381</v>
      </c>
      <c r="G121" s="475" t="s">
        <v>1415</v>
      </c>
      <c r="H121" s="681" t="s">
        <v>1416</v>
      </c>
      <c r="I121" s="475" t="s">
        <v>1417</v>
      </c>
      <c r="J121" s="681" t="s">
        <v>1319</v>
      </c>
      <c r="K121" s="475" t="s">
        <v>1418</v>
      </c>
      <c r="L121" s="475" t="s">
        <v>1419</v>
      </c>
      <c r="M121" s="154" t="str">
        <f>'Данные по ТП'!C127</f>
        <v>ТМ-630/10</v>
      </c>
      <c r="N121" s="125" t="s">
        <v>1225</v>
      </c>
      <c r="O121" s="124" t="s">
        <v>5</v>
      </c>
      <c r="P121" s="126">
        <f>'Данные по ТП'!F127</f>
        <v>40904</v>
      </c>
    </row>
    <row r="122" spans="1:17" ht="19.5" customHeight="1" thickBot="1" x14ac:dyDescent="0.25">
      <c r="A122" s="850" t="s">
        <v>1740</v>
      </c>
      <c r="B122" s="970" t="s">
        <v>542</v>
      </c>
      <c r="C122" s="378">
        <v>1</v>
      </c>
      <c r="D122" s="179" t="s">
        <v>438</v>
      </c>
      <c r="E122" s="401"/>
      <c r="F122" s="655">
        <f>((O122*1.73*220*0.9)/1000)+((N122*1.73*220*0.9)/1000)+((M122*1.73*220*0.9)/1000)</f>
        <v>60.287039999999998</v>
      </c>
      <c r="G122" s="845">
        <v>240</v>
      </c>
      <c r="H122" s="845">
        <v>244</v>
      </c>
      <c r="I122" s="845">
        <v>243</v>
      </c>
      <c r="J122" s="845">
        <v>420</v>
      </c>
      <c r="K122" s="845">
        <v>420</v>
      </c>
      <c r="L122" s="845">
        <v>419</v>
      </c>
      <c r="M122" s="190">
        <v>62</v>
      </c>
      <c r="N122" s="190">
        <v>42</v>
      </c>
      <c r="O122" s="190">
        <v>72</v>
      </c>
      <c r="P122" s="190">
        <v>18</v>
      </c>
    </row>
    <row r="123" spans="1:17" ht="19.5" thickBot="1" x14ac:dyDescent="0.25">
      <c r="A123" s="968"/>
      <c r="B123" s="971"/>
      <c r="C123" s="378">
        <v>2</v>
      </c>
      <c r="D123" s="179" t="s">
        <v>439</v>
      </c>
      <c r="E123" s="401"/>
      <c r="F123" s="655">
        <f t="shared" ref="F123:F130" si="14">((O123*1.73*220*0.9)/1000)+((N123*1.73*220*0.9)/1000)+((M123*1.73*220*0.9)/1000)</f>
        <v>77.41404</v>
      </c>
      <c r="G123" s="846"/>
      <c r="H123" s="846"/>
      <c r="I123" s="846"/>
      <c r="J123" s="846"/>
      <c r="K123" s="846"/>
      <c r="L123" s="846"/>
      <c r="M123" s="190">
        <v>82</v>
      </c>
      <c r="N123" s="190">
        <v>70</v>
      </c>
      <c r="O123" s="190">
        <v>74</v>
      </c>
      <c r="P123" s="190">
        <v>27</v>
      </c>
    </row>
    <row r="124" spans="1:17" ht="19.5" thickBot="1" x14ac:dyDescent="0.25">
      <c r="A124" s="968"/>
      <c r="B124" s="971"/>
      <c r="C124" s="378">
        <v>3</v>
      </c>
      <c r="D124" s="179" t="s">
        <v>440</v>
      </c>
      <c r="E124" s="401"/>
      <c r="F124" s="655">
        <f t="shared" si="14"/>
        <v>0</v>
      </c>
      <c r="G124" s="655"/>
      <c r="H124" s="655"/>
      <c r="I124" s="655"/>
      <c r="J124" s="655"/>
      <c r="K124" s="655"/>
      <c r="L124" s="655"/>
      <c r="M124" s="190">
        <v>0</v>
      </c>
      <c r="N124" s="190">
        <v>0</v>
      </c>
      <c r="O124" s="190">
        <v>0</v>
      </c>
      <c r="P124" s="190">
        <v>0</v>
      </c>
    </row>
    <row r="125" spans="1:17" ht="19.5" thickBot="1" x14ac:dyDescent="0.25">
      <c r="A125" s="968"/>
      <c r="B125" s="971"/>
      <c r="C125" s="378">
        <v>4</v>
      </c>
      <c r="D125" s="179" t="s">
        <v>441</v>
      </c>
      <c r="E125" s="401"/>
      <c r="F125" s="655">
        <f t="shared" si="14"/>
        <v>17.126999999999999</v>
      </c>
      <c r="G125" s="655"/>
      <c r="H125" s="655"/>
      <c r="I125" s="655"/>
      <c r="J125" s="655"/>
      <c r="K125" s="655"/>
      <c r="L125" s="655"/>
      <c r="M125" s="190">
        <v>14</v>
      </c>
      <c r="N125" s="190">
        <v>11</v>
      </c>
      <c r="O125" s="190">
        <v>25</v>
      </c>
      <c r="P125" s="190">
        <v>12</v>
      </c>
    </row>
    <row r="126" spans="1:17" ht="19.5" thickBot="1" x14ac:dyDescent="0.25">
      <c r="A126" s="968"/>
      <c r="B126" s="971"/>
      <c r="C126" s="378">
        <v>5</v>
      </c>
      <c r="D126" s="179" t="s">
        <v>442</v>
      </c>
      <c r="E126" s="401"/>
      <c r="F126" s="655">
        <f t="shared" si="14"/>
        <v>0</v>
      </c>
      <c r="G126" s="655"/>
      <c r="H126" s="655"/>
      <c r="I126" s="655"/>
      <c r="J126" s="655"/>
      <c r="K126" s="655"/>
      <c r="L126" s="655"/>
      <c r="M126" s="190">
        <v>0</v>
      </c>
      <c r="N126" s="190">
        <v>0</v>
      </c>
      <c r="O126" s="190">
        <v>0</v>
      </c>
      <c r="P126" s="190">
        <v>0</v>
      </c>
    </row>
    <row r="127" spans="1:17" ht="19.5" thickBot="1" x14ac:dyDescent="0.25">
      <c r="A127" s="968"/>
      <c r="B127" s="971"/>
      <c r="C127" s="378">
        <v>6</v>
      </c>
      <c r="D127" s="179" t="s">
        <v>443</v>
      </c>
      <c r="E127" s="401"/>
      <c r="F127" s="655">
        <f t="shared" si="14"/>
        <v>3.0828600000000002</v>
      </c>
      <c r="G127" s="655"/>
      <c r="H127" s="655"/>
      <c r="I127" s="655"/>
      <c r="J127" s="655"/>
      <c r="K127" s="655"/>
      <c r="L127" s="655"/>
      <c r="M127" s="190">
        <v>0</v>
      </c>
      <c r="N127" s="190">
        <v>6</v>
      </c>
      <c r="O127" s="190">
        <v>3</v>
      </c>
      <c r="P127" s="190">
        <v>6</v>
      </c>
    </row>
    <row r="128" spans="1:17" ht="19.5" thickBot="1" x14ac:dyDescent="0.25">
      <c r="A128" s="968"/>
      <c r="B128" s="971"/>
      <c r="C128" s="378">
        <v>7</v>
      </c>
      <c r="D128" s="179" t="s">
        <v>444</v>
      </c>
      <c r="E128" s="401"/>
      <c r="F128" s="655">
        <f t="shared" si="14"/>
        <v>22.60764</v>
      </c>
      <c r="G128" s="655"/>
      <c r="H128" s="655"/>
      <c r="I128" s="655"/>
      <c r="J128" s="655"/>
      <c r="K128" s="655"/>
      <c r="L128" s="655"/>
      <c r="M128" s="190">
        <v>12</v>
      </c>
      <c r="N128" s="190">
        <v>15</v>
      </c>
      <c r="O128" s="190">
        <v>39</v>
      </c>
      <c r="P128" s="190">
        <v>1</v>
      </c>
    </row>
    <row r="129" spans="1:17 16384:16384" ht="19.5" thickBot="1" x14ac:dyDescent="0.25">
      <c r="A129" s="968"/>
      <c r="B129" s="971"/>
      <c r="C129" s="378">
        <v>8</v>
      </c>
      <c r="D129" s="179" t="s">
        <v>445</v>
      </c>
      <c r="E129" s="401"/>
      <c r="F129" s="655">
        <f t="shared" si="14"/>
        <v>46.927979999999998</v>
      </c>
      <c r="G129" s="655"/>
      <c r="H129" s="655"/>
      <c r="I129" s="655"/>
      <c r="J129" s="655"/>
      <c r="K129" s="655"/>
      <c r="L129" s="655"/>
      <c r="M129" s="190">
        <v>58</v>
      </c>
      <c r="N129" s="190">
        <v>41</v>
      </c>
      <c r="O129" s="190">
        <v>38</v>
      </c>
      <c r="P129" s="190">
        <v>22</v>
      </c>
    </row>
    <row r="130" spans="1:17 16384:16384" ht="19.5" thickBot="1" x14ac:dyDescent="0.25">
      <c r="A130" s="968"/>
      <c r="B130" s="971"/>
      <c r="C130" s="378"/>
      <c r="D130" s="179"/>
      <c r="E130" s="401"/>
      <c r="F130" s="401">
        <f t="shared" si="14"/>
        <v>0</v>
      </c>
      <c r="G130" s="401"/>
      <c r="H130" s="401"/>
      <c r="I130" s="401"/>
      <c r="J130" s="401"/>
      <c r="K130" s="401"/>
      <c r="L130" s="401"/>
      <c r="M130" s="341"/>
      <c r="N130" s="341"/>
      <c r="O130" s="341"/>
      <c r="P130" s="341"/>
    </row>
    <row r="131" spans="1:17 16384:16384" ht="19.5" thickBot="1" x14ac:dyDescent="0.25">
      <c r="A131" s="968"/>
      <c r="B131" s="971"/>
      <c r="C131" s="378"/>
      <c r="D131" s="179"/>
      <c r="E131" s="401"/>
      <c r="F131" s="401"/>
      <c r="G131" s="401"/>
      <c r="H131" s="401"/>
      <c r="I131" s="401"/>
      <c r="J131" s="401"/>
      <c r="K131" s="401"/>
      <c r="L131" s="401"/>
      <c r="M131" s="341"/>
      <c r="N131" s="341"/>
      <c r="O131" s="341"/>
      <c r="P131" s="341"/>
    </row>
    <row r="132" spans="1:17 16384:16384" ht="19.5" thickBot="1" x14ac:dyDescent="0.25">
      <c r="A132" s="968"/>
      <c r="B132" s="971"/>
      <c r="C132" s="378"/>
      <c r="D132" s="3" t="s">
        <v>1187</v>
      </c>
      <c r="E132" s="370"/>
      <c r="F132" s="370"/>
      <c r="G132" s="370"/>
      <c r="H132" s="370"/>
      <c r="I132" s="370"/>
      <c r="J132" s="370"/>
      <c r="K132" s="370"/>
      <c r="L132" s="370"/>
      <c r="M132" s="11">
        <f>SUM(M122:M131)</f>
        <v>228</v>
      </c>
      <c r="N132" s="11">
        <f>SUM(N122:N131)</f>
        <v>185</v>
      </c>
      <c r="O132" s="11">
        <f>SUM(O122:O131)</f>
        <v>251</v>
      </c>
      <c r="P132" s="11">
        <f>SUM(P122:P131)</f>
        <v>86</v>
      </c>
    </row>
    <row r="133" spans="1:17 16384:16384" ht="19.5" thickBot="1" x14ac:dyDescent="0.25">
      <c r="A133" s="968"/>
      <c r="B133" s="971"/>
      <c r="C133" s="378"/>
      <c r="D133" s="3" t="s">
        <v>1188</v>
      </c>
      <c r="E133" s="370"/>
      <c r="F133" s="370"/>
      <c r="G133" s="370"/>
      <c r="H133" s="370"/>
      <c r="I133" s="370"/>
      <c r="J133" s="370"/>
      <c r="K133" s="370"/>
      <c r="L133" s="370"/>
      <c r="M133" s="130">
        <f t="shared" ref="M133:O133" si="15">(M132*1.73*220*0.9)/1000</f>
        <v>78.099120000000013</v>
      </c>
      <c r="N133" s="130">
        <f t="shared" si="15"/>
        <v>63.369900000000001</v>
      </c>
      <c r="O133" s="130">
        <f t="shared" si="15"/>
        <v>85.977540000000005</v>
      </c>
      <c r="P133" s="131"/>
      <c r="Q133" s="156"/>
    </row>
    <row r="134" spans="1:17 16384:16384" ht="18.75" thickBot="1" x14ac:dyDescent="0.25">
      <c r="A134" s="968"/>
      <c r="B134" s="971"/>
      <c r="C134" s="378"/>
      <c r="D134" s="3" t="s">
        <v>1189</v>
      </c>
      <c r="E134" s="371"/>
      <c r="F134" s="371"/>
      <c r="G134" s="371"/>
      <c r="H134" s="371"/>
      <c r="I134" s="371"/>
      <c r="J134" s="371"/>
      <c r="K134" s="371"/>
      <c r="L134" s="371"/>
      <c r="M134" s="869">
        <f>(M133+N133+O133)</f>
        <v>227.44656000000001</v>
      </c>
      <c r="N134" s="870"/>
      <c r="O134" s="870"/>
      <c r="P134" s="871"/>
    </row>
    <row r="135" spans="1:17 16384:16384" ht="19.5" thickBot="1" x14ac:dyDescent="0.25">
      <c r="A135" s="968"/>
      <c r="B135" s="971"/>
      <c r="C135" s="381"/>
      <c r="D135" s="898"/>
      <c r="E135" s="899"/>
      <c r="F135" s="899"/>
      <c r="G135" s="899"/>
      <c r="H135" s="899"/>
      <c r="I135" s="899"/>
      <c r="J135" s="899"/>
      <c r="K135" s="899"/>
      <c r="L135" s="899"/>
      <c r="M135" s="899"/>
      <c r="N135" s="899"/>
      <c r="O135" s="899"/>
      <c r="P135" s="900"/>
    </row>
    <row r="136" spans="1:17 16384:16384" ht="38.25" customHeight="1" thickBot="1" x14ac:dyDescent="0.25">
      <c r="A136" s="968"/>
      <c r="B136" s="971"/>
      <c r="C136" s="364" t="s">
        <v>1309</v>
      </c>
      <c r="D136" s="170" t="s">
        <v>1200</v>
      </c>
      <c r="E136" s="367" t="s">
        <v>1308</v>
      </c>
      <c r="F136" s="475" t="s">
        <v>1381</v>
      </c>
      <c r="G136" s="475" t="s">
        <v>1415</v>
      </c>
      <c r="H136" s="681" t="s">
        <v>1416</v>
      </c>
      <c r="I136" s="475" t="s">
        <v>1417</v>
      </c>
      <c r="J136" s="681" t="s">
        <v>1319</v>
      </c>
      <c r="K136" s="475" t="s">
        <v>1418</v>
      </c>
      <c r="L136" s="475" t="s">
        <v>1419</v>
      </c>
      <c r="M136" s="154" t="str">
        <f>'Данные по ТП'!C128</f>
        <v>ТМ-630/10</v>
      </c>
      <c r="N136" s="125" t="s">
        <v>1225</v>
      </c>
      <c r="O136" s="124" t="s">
        <v>5</v>
      </c>
      <c r="P136" s="126">
        <f>'Данные по ТП'!F128</f>
        <v>7652</v>
      </c>
    </row>
    <row r="137" spans="1:17 16384:16384" ht="19.5" thickBot="1" x14ac:dyDescent="0.25">
      <c r="A137" s="968"/>
      <c r="B137" s="971"/>
      <c r="C137" s="378">
        <v>9</v>
      </c>
      <c r="D137" s="179" t="s">
        <v>446</v>
      </c>
      <c r="E137" s="401"/>
      <c r="F137" s="655">
        <f>((O137*1.73*220*0.9)/1000)+((N137*1.73*220*0.9)/1000)+((M137*1.73*220*0.9)/1000)</f>
        <v>0</v>
      </c>
      <c r="G137" s="845">
        <v>239</v>
      </c>
      <c r="H137" s="845">
        <v>244</v>
      </c>
      <c r="I137" s="845">
        <v>247</v>
      </c>
      <c r="J137" s="845">
        <v>422</v>
      </c>
      <c r="K137" s="845">
        <v>423</v>
      </c>
      <c r="L137" s="845">
        <v>420</v>
      </c>
      <c r="M137" s="190">
        <v>0</v>
      </c>
      <c r="N137" s="190">
        <v>0</v>
      </c>
      <c r="O137" s="190">
        <v>0</v>
      </c>
      <c r="P137" s="190">
        <v>0</v>
      </c>
      <c r="XFD137">
        <f t="shared" ref="XFD137:XFD144" si="16">SUM(M137:XFC137)</f>
        <v>0</v>
      </c>
    </row>
    <row r="138" spans="1:17 16384:16384" ht="19.5" thickBot="1" x14ac:dyDescent="0.25">
      <c r="A138" s="968"/>
      <c r="B138" s="971"/>
      <c r="C138" s="378">
        <v>10</v>
      </c>
      <c r="D138" s="179" t="s">
        <v>447</v>
      </c>
      <c r="E138" s="401"/>
      <c r="F138" s="655">
        <f t="shared" ref="F138:F144" si="17">((O138*1.73*220*0.9)/1000)+((N138*1.73*220*0.9)/1000)+((M138*1.73*220*0.9)/1000)</f>
        <v>0</v>
      </c>
      <c r="G138" s="846"/>
      <c r="H138" s="846"/>
      <c r="I138" s="846"/>
      <c r="J138" s="846"/>
      <c r="K138" s="846"/>
      <c r="L138" s="846"/>
      <c r="M138" s="190">
        <v>0</v>
      </c>
      <c r="N138" s="190">
        <v>0</v>
      </c>
      <c r="O138" s="190">
        <v>0</v>
      </c>
      <c r="P138" s="190">
        <v>0</v>
      </c>
      <c r="XFD138">
        <f t="shared" si="16"/>
        <v>0</v>
      </c>
    </row>
    <row r="139" spans="1:17 16384:16384" ht="19.5" thickBot="1" x14ac:dyDescent="0.25">
      <c r="A139" s="968"/>
      <c r="B139" s="971"/>
      <c r="C139" s="378">
        <v>11</v>
      </c>
      <c r="D139" s="179" t="s">
        <v>448</v>
      </c>
      <c r="E139" s="401"/>
      <c r="F139" s="655">
        <f t="shared" si="17"/>
        <v>37.336860000000001</v>
      </c>
      <c r="G139" s="655"/>
      <c r="H139" s="655"/>
      <c r="I139" s="655"/>
      <c r="J139" s="655"/>
      <c r="K139" s="655"/>
      <c r="L139" s="655"/>
      <c r="M139" s="190">
        <v>55</v>
      </c>
      <c r="N139" s="190">
        <v>25</v>
      </c>
      <c r="O139" s="190">
        <v>29</v>
      </c>
      <c r="P139" s="190">
        <v>24</v>
      </c>
      <c r="XFD139">
        <f t="shared" si="16"/>
        <v>133</v>
      </c>
    </row>
    <row r="140" spans="1:17 16384:16384" ht="19.5" thickBot="1" x14ac:dyDescent="0.25">
      <c r="A140" s="968"/>
      <c r="B140" s="971"/>
      <c r="C140" s="378">
        <v>12</v>
      </c>
      <c r="D140" s="179" t="s">
        <v>449</v>
      </c>
      <c r="E140" s="401"/>
      <c r="F140" s="655">
        <f t="shared" si="17"/>
        <v>18.154619999999998</v>
      </c>
      <c r="G140" s="655"/>
      <c r="H140" s="655"/>
      <c r="I140" s="655"/>
      <c r="J140" s="655"/>
      <c r="K140" s="655"/>
      <c r="L140" s="655"/>
      <c r="M140" s="190">
        <v>21</v>
      </c>
      <c r="N140" s="190">
        <v>11</v>
      </c>
      <c r="O140" s="190">
        <v>21</v>
      </c>
      <c r="P140" s="190">
        <v>8</v>
      </c>
      <c r="XFD140">
        <f t="shared" si="16"/>
        <v>61</v>
      </c>
    </row>
    <row r="141" spans="1:17 16384:16384" ht="19.5" thickBot="1" x14ac:dyDescent="0.25">
      <c r="A141" s="968"/>
      <c r="B141" s="971"/>
      <c r="C141" s="378">
        <v>13</v>
      </c>
      <c r="D141" s="179" t="s">
        <v>450</v>
      </c>
      <c r="E141" s="401"/>
      <c r="F141" s="655">
        <f t="shared" si="17"/>
        <v>8.2209600000000016</v>
      </c>
      <c r="G141" s="655"/>
      <c r="H141" s="655"/>
      <c r="I141" s="655"/>
      <c r="J141" s="655"/>
      <c r="K141" s="655"/>
      <c r="L141" s="655"/>
      <c r="M141" s="190">
        <v>11</v>
      </c>
      <c r="N141" s="190">
        <v>5</v>
      </c>
      <c r="O141" s="190">
        <v>8</v>
      </c>
      <c r="P141" s="190">
        <v>4</v>
      </c>
      <c r="XFD141">
        <f t="shared" si="16"/>
        <v>28</v>
      </c>
    </row>
    <row r="142" spans="1:17 16384:16384" ht="19.5" thickBot="1" x14ac:dyDescent="0.25">
      <c r="A142" s="968"/>
      <c r="B142" s="971"/>
      <c r="C142" s="378">
        <v>14</v>
      </c>
      <c r="D142" s="179" t="s">
        <v>451</v>
      </c>
      <c r="E142" s="401"/>
      <c r="F142" s="655">
        <f t="shared" si="17"/>
        <v>26.718120000000003</v>
      </c>
      <c r="G142" s="655"/>
      <c r="H142" s="655"/>
      <c r="I142" s="655"/>
      <c r="J142" s="655"/>
      <c r="K142" s="655"/>
      <c r="L142" s="655"/>
      <c r="M142" s="190">
        <v>29</v>
      </c>
      <c r="N142" s="190">
        <v>15</v>
      </c>
      <c r="O142" s="190">
        <v>34</v>
      </c>
      <c r="P142" s="190">
        <v>17</v>
      </c>
      <c r="XFD142">
        <f t="shared" si="16"/>
        <v>95</v>
      </c>
    </row>
    <row r="143" spans="1:17 16384:16384" ht="19.5" thickBot="1" x14ac:dyDescent="0.25">
      <c r="A143" s="968"/>
      <c r="B143" s="971"/>
      <c r="C143" s="378">
        <v>15</v>
      </c>
      <c r="D143" s="179" t="s">
        <v>452</v>
      </c>
      <c r="E143" s="401"/>
      <c r="F143" s="655">
        <f t="shared" si="17"/>
        <v>57.889260000000007</v>
      </c>
      <c r="G143" s="655"/>
      <c r="H143" s="655"/>
      <c r="I143" s="655"/>
      <c r="J143" s="655"/>
      <c r="K143" s="655"/>
      <c r="L143" s="655"/>
      <c r="M143" s="190">
        <v>50</v>
      </c>
      <c r="N143" s="190">
        <v>54</v>
      </c>
      <c r="O143" s="190">
        <v>65</v>
      </c>
      <c r="P143" s="190">
        <v>18</v>
      </c>
      <c r="XFD143">
        <f t="shared" si="16"/>
        <v>187</v>
      </c>
    </row>
    <row r="144" spans="1:17 16384:16384" ht="19.5" thickBot="1" x14ac:dyDescent="0.25">
      <c r="A144" s="968"/>
      <c r="B144" s="971"/>
      <c r="C144" s="378">
        <v>16</v>
      </c>
      <c r="D144" s="179" t="s">
        <v>453</v>
      </c>
      <c r="E144" s="401"/>
      <c r="F144" s="655">
        <f t="shared" si="17"/>
        <v>0</v>
      </c>
      <c r="G144" s="655"/>
      <c r="H144" s="655"/>
      <c r="I144" s="655"/>
      <c r="J144" s="655"/>
      <c r="K144" s="655"/>
      <c r="L144" s="655"/>
      <c r="M144" s="190">
        <v>0</v>
      </c>
      <c r="N144" s="190">
        <v>0</v>
      </c>
      <c r="O144" s="190">
        <v>0</v>
      </c>
      <c r="P144" s="190">
        <v>0</v>
      </c>
      <c r="XFD144">
        <f t="shared" si="16"/>
        <v>0</v>
      </c>
    </row>
    <row r="145" spans="1:17 16384:16384" ht="19.5" thickBot="1" x14ac:dyDescent="0.25">
      <c r="A145" s="968"/>
      <c r="B145" s="971"/>
      <c r="C145" s="378"/>
      <c r="D145" s="179"/>
      <c r="E145" s="401"/>
      <c r="F145" s="401"/>
      <c r="G145" s="401"/>
      <c r="H145" s="401"/>
      <c r="I145" s="401"/>
      <c r="J145" s="401"/>
      <c r="K145" s="401"/>
      <c r="L145" s="401"/>
      <c r="M145" s="341"/>
      <c r="N145" s="341"/>
      <c r="O145" s="341"/>
      <c r="P145" s="341"/>
    </row>
    <row r="146" spans="1:17 16384:16384" ht="19.5" thickBot="1" x14ac:dyDescent="0.25">
      <c r="A146" s="968"/>
      <c r="B146" s="971"/>
      <c r="C146" s="378"/>
      <c r="D146" s="179"/>
      <c r="E146" s="401"/>
      <c r="F146" s="401"/>
      <c r="G146" s="401"/>
      <c r="H146" s="401"/>
      <c r="I146" s="401"/>
      <c r="J146" s="401"/>
      <c r="K146" s="401"/>
      <c r="L146" s="401"/>
      <c r="M146" s="341"/>
      <c r="N146" s="341"/>
      <c r="O146" s="341"/>
      <c r="P146" s="341"/>
    </row>
    <row r="147" spans="1:17 16384:16384" ht="19.5" thickBot="1" x14ac:dyDescent="0.25">
      <c r="A147" s="968"/>
      <c r="B147" s="971"/>
      <c r="C147" s="378"/>
      <c r="D147" s="3" t="s">
        <v>1186</v>
      </c>
      <c r="E147" s="370"/>
      <c r="F147" s="370"/>
      <c r="G147" s="370"/>
      <c r="H147" s="370"/>
      <c r="I147" s="370"/>
      <c r="J147" s="370"/>
      <c r="K147" s="370"/>
      <c r="L147" s="370"/>
      <c r="M147" s="11">
        <f>SUM(M137:M146)</f>
        <v>166</v>
      </c>
      <c r="N147" s="11">
        <f>SUM(N137:N146)</f>
        <v>110</v>
      </c>
      <c r="O147" s="11">
        <f>SUM(O137:O146)</f>
        <v>157</v>
      </c>
      <c r="P147" s="11">
        <f>SUM(P137:P146)</f>
        <v>71</v>
      </c>
      <c r="XFD147">
        <f>SUM(M147:XFC147)</f>
        <v>504</v>
      </c>
    </row>
    <row r="148" spans="1:17 16384:16384" ht="19.5" thickBot="1" x14ac:dyDescent="0.25">
      <c r="A148" s="968"/>
      <c r="B148" s="971"/>
      <c r="C148" s="378"/>
      <c r="D148" s="3" t="s">
        <v>1188</v>
      </c>
      <c r="E148" s="370"/>
      <c r="F148" s="370"/>
      <c r="G148" s="370"/>
      <c r="H148" s="370"/>
      <c r="I148" s="370"/>
      <c r="J148" s="370"/>
      <c r="K148" s="370"/>
      <c r="L148" s="370"/>
      <c r="M148" s="130">
        <f t="shared" ref="M148:O148" si="18">(M147*1.73*220*0.9)/1000</f>
        <v>56.861640000000001</v>
      </c>
      <c r="N148" s="130">
        <f t="shared" si="18"/>
        <v>37.679400000000001</v>
      </c>
      <c r="O148" s="130">
        <f t="shared" si="18"/>
        <v>53.778780000000005</v>
      </c>
      <c r="P148" s="131"/>
      <c r="Q148" s="156"/>
    </row>
    <row r="149" spans="1:17 16384:16384" ht="18.75" thickBot="1" x14ac:dyDescent="0.25">
      <c r="A149" s="968"/>
      <c r="B149" s="971"/>
      <c r="C149" s="378"/>
      <c r="D149" s="3" t="s">
        <v>1190</v>
      </c>
      <c r="E149" s="371"/>
      <c r="F149" s="371"/>
      <c r="G149" s="371"/>
      <c r="H149" s="371"/>
      <c r="I149" s="371"/>
      <c r="J149" s="371"/>
      <c r="K149" s="371"/>
      <c r="L149" s="371"/>
      <c r="M149" s="869">
        <f>(M148+N148+O148)</f>
        <v>148.31982000000002</v>
      </c>
      <c r="N149" s="870"/>
      <c r="O149" s="870"/>
      <c r="P149" s="871"/>
    </row>
    <row r="150" spans="1:17 16384:16384" ht="19.5" thickBot="1" x14ac:dyDescent="0.25">
      <c r="A150" s="969"/>
      <c r="B150" s="972"/>
      <c r="C150" s="415"/>
      <c r="D150" s="37" t="s">
        <v>53</v>
      </c>
      <c r="E150" s="384"/>
      <c r="F150" s="384"/>
      <c r="G150" s="384"/>
      <c r="H150" s="384"/>
      <c r="I150" s="384"/>
      <c r="J150" s="384"/>
      <c r="K150" s="384"/>
      <c r="L150" s="384"/>
      <c r="M150" s="67">
        <f>M147+M132</f>
        <v>394</v>
      </c>
      <c r="N150" s="67">
        <f>N147+N132</f>
        <v>295</v>
      </c>
      <c r="O150" s="67">
        <f>O147+O132</f>
        <v>408</v>
      </c>
      <c r="P150" s="67">
        <f>P147+P132</f>
        <v>157</v>
      </c>
    </row>
    <row r="151" spans="1:17 16384:16384" ht="34.5" customHeight="1" thickBot="1" x14ac:dyDescent="0.25">
      <c r="A151" s="606"/>
      <c r="B151" s="643"/>
      <c r="C151" s="643"/>
      <c r="D151" s="598" t="str">
        <f>HYPERLINK("#Оглавление!h12","&lt;&lt;&lt;&lt;&lt;")</f>
        <v>&lt;&lt;&lt;&lt;&lt;</v>
      </c>
      <c r="E151" s="643"/>
      <c r="F151" s="643"/>
      <c r="G151" s="643"/>
      <c r="H151" s="643"/>
      <c r="I151" s="643"/>
      <c r="J151" s="643"/>
      <c r="K151" s="643"/>
      <c r="L151" s="643"/>
      <c r="M151" s="643"/>
      <c r="N151" s="643"/>
      <c r="O151" s="643"/>
      <c r="P151" s="643"/>
    </row>
    <row r="152" spans="1:17 16384:16384" ht="42" customHeight="1" thickBot="1" x14ac:dyDescent="0.25">
      <c r="A152" s="181">
        <v>44882</v>
      </c>
      <c r="B152" s="57"/>
      <c r="C152" s="364" t="s">
        <v>1309</v>
      </c>
      <c r="D152" s="170" t="s">
        <v>1224</v>
      </c>
      <c r="E152" s="367" t="s">
        <v>1308</v>
      </c>
      <c r="F152" s="475" t="s">
        <v>1381</v>
      </c>
      <c r="G152" s="475" t="s">
        <v>1415</v>
      </c>
      <c r="H152" s="681" t="s">
        <v>1416</v>
      </c>
      <c r="I152" s="475" t="s">
        <v>1417</v>
      </c>
      <c r="J152" s="681" t="s">
        <v>1319</v>
      </c>
      <c r="K152" s="475" t="s">
        <v>1418</v>
      </c>
      <c r="L152" s="475" t="s">
        <v>1419</v>
      </c>
      <c r="M152" s="154" t="str">
        <f>'Данные по ТП'!C129</f>
        <v>ТМ-630/10</v>
      </c>
      <c r="N152" s="125" t="s">
        <v>1225</v>
      </c>
      <c r="O152" s="124" t="s">
        <v>5</v>
      </c>
      <c r="P152" s="126">
        <f>'Данные по ТП'!F129</f>
        <v>68344</v>
      </c>
    </row>
    <row r="153" spans="1:17 16384:16384" ht="19.5" thickBot="1" x14ac:dyDescent="0.25">
      <c r="A153" s="850" t="s">
        <v>1740</v>
      </c>
      <c r="B153" s="970" t="s">
        <v>543</v>
      </c>
      <c r="C153" s="378">
        <v>1</v>
      </c>
      <c r="D153" s="179" t="s">
        <v>454</v>
      </c>
      <c r="E153" s="401"/>
      <c r="F153" s="655">
        <f>((O153*1.73*220*0.9)/1000)+((N153*1.73*220*0.9)/1000)+((M153*1.73*220*0.9)/1000)</f>
        <v>30.828600000000002</v>
      </c>
      <c r="G153" s="845">
        <v>239</v>
      </c>
      <c r="H153" s="845">
        <v>244</v>
      </c>
      <c r="I153" s="845">
        <v>242</v>
      </c>
      <c r="J153" s="845">
        <v>419</v>
      </c>
      <c r="K153" s="845">
        <v>418</v>
      </c>
      <c r="L153" s="845">
        <v>418</v>
      </c>
      <c r="M153" s="190">
        <v>35</v>
      </c>
      <c r="N153" s="190">
        <v>25</v>
      </c>
      <c r="O153" s="190">
        <v>30</v>
      </c>
      <c r="P153" s="190">
        <v>20</v>
      </c>
    </row>
    <row r="154" spans="1:17 16384:16384" ht="19.5" thickBot="1" x14ac:dyDescent="0.25">
      <c r="A154" s="968"/>
      <c r="B154" s="971"/>
      <c r="C154" s="378">
        <v>2</v>
      </c>
      <c r="D154" s="179" t="s">
        <v>455</v>
      </c>
      <c r="E154" s="401"/>
      <c r="F154" s="655">
        <f t="shared" ref="F154:F160" si="19">((O154*1.73*220*0.9)/1000)+((N154*1.73*220*0.9)/1000)+((M154*1.73*220*0.9)/1000)</f>
        <v>34.254000000000005</v>
      </c>
      <c r="G154" s="846"/>
      <c r="H154" s="846"/>
      <c r="I154" s="846"/>
      <c r="J154" s="846"/>
      <c r="K154" s="846"/>
      <c r="L154" s="846"/>
      <c r="M154" s="190">
        <v>55</v>
      </c>
      <c r="N154" s="190">
        <v>25</v>
      </c>
      <c r="O154" s="190">
        <v>20</v>
      </c>
      <c r="P154" s="190">
        <v>15</v>
      </c>
    </row>
    <row r="155" spans="1:17 16384:16384" ht="19.5" thickBot="1" x14ac:dyDescent="0.25">
      <c r="A155" s="968"/>
      <c r="B155" s="971"/>
      <c r="C155" s="378">
        <v>3</v>
      </c>
      <c r="D155" s="179" t="s">
        <v>1742</v>
      </c>
      <c r="E155" s="401"/>
      <c r="F155" s="655">
        <f t="shared" si="19"/>
        <v>29.800979999999996</v>
      </c>
      <c r="G155" s="655"/>
      <c r="H155" s="655"/>
      <c r="I155" s="655"/>
      <c r="J155" s="655"/>
      <c r="K155" s="655"/>
      <c r="L155" s="655"/>
      <c r="M155" s="190">
        <v>23</v>
      </c>
      <c r="N155" s="190">
        <v>26</v>
      </c>
      <c r="O155" s="190">
        <v>38</v>
      </c>
      <c r="P155" s="190">
        <v>29</v>
      </c>
    </row>
    <row r="156" spans="1:17 16384:16384" ht="19.5" thickBot="1" x14ac:dyDescent="0.25">
      <c r="A156" s="968"/>
      <c r="B156" s="971"/>
      <c r="C156" s="378">
        <v>4</v>
      </c>
      <c r="D156" s="179" t="s">
        <v>456</v>
      </c>
      <c r="E156" s="401"/>
      <c r="F156" s="655">
        <f t="shared" si="19"/>
        <v>41.447339999999997</v>
      </c>
      <c r="G156" s="655"/>
      <c r="H156" s="655"/>
      <c r="I156" s="655"/>
      <c r="J156" s="655"/>
      <c r="K156" s="655"/>
      <c r="L156" s="655"/>
      <c r="M156" s="190">
        <v>47</v>
      </c>
      <c r="N156" s="190">
        <v>33</v>
      </c>
      <c r="O156" s="190">
        <v>41</v>
      </c>
      <c r="P156" s="190">
        <v>13</v>
      </c>
    </row>
    <row r="157" spans="1:17 16384:16384" ht="19.5" thickBot="1" x14ac:dyDescent="0.25">
      <c r="A157" s="968"/>
      <c r="B157" s="971"/>
      <c r="C157" s="378">
        <v>5</v>
      </c>
      <c r="D157" s="179" t="s">
        <v>457</v>
      </c>
      <c r="E157" s="401"/>
      <c r="F157" s="655">
        <f t="shared" si="19"/>
        <v>36.309240000000003</v>
      </c>
      <c r="G157" s="655"/>
      <c r="H157" s="655"/>
      <c r="I157" s="655"/>
      <c r="J157" s="655"/>
      <c r="K157" s="655"/>
      <c r="L157" s="655"/>
      <c r="M157" s="190">
        <v>22</v>
      </c>
      <c r="N157" s="190">
        <v>48</v>
      </c>
      <c r="O157" s="190">
        <v>36</v>
      </c>
      <c r="P157" s="190">
        <v>15</v>
      </c>
    </row>
    <row r="158" spans="1:17 16384:16384" ht="19.5" thickBot="1" x14ac:dyDescent="0.25">
      <c r="A158" s="968"/>
      <c r="B158" s="971"/>
      <c r="C158" s="378">
        <v>6</v>
      </c>
      <c r="D158" s="179" t="s">
        <v>458</v>
      </c>
      <c r="E158" s="401"/>
      <c r="F158" s="655">
        <f t="shared" si="19"/>
        <v>23.977799999999998</v>
      </c>
      <c r="G158" s="655"/>
      <c r="H158" s="655"/>
      <c r="I158" s="655"/>
      <c r="J158" s="655"/>
      <c r="K158" s="655"/>
      <c r="L158" s="655"/>
      <c r="M158" s="190">
        <v>14</v>
      </c>
      <c r="N158" s="190">
        <v>24</v>
      </c>
      <c r="O158" s="190">
        <v>32</v>
      </c>
      <c r="P158" s="190">
        <v>10</v>
      </c>
    </row>
    <row r="159" spans="1:17 16384:16384" ht="19.5" thickBot="1" x14ac:dyDescent="0.25">
      <c r="A159" s="968"/>
      <c r="B159" s="971"/>
      <c r="C159" s="378">
        <v>7</v>
      </c>
      <c r="D159" s="179" t="s">
        <v>459</v>
      </c>
      <c r="E159" s="401"/>
      <c r="F159" s="655">
        <f t="shared" si="19"/>
        <v>0</v>
      </c>
      <c r="G159" s="655"/>
      <c r="H159" s="655"/>
      <c r="I159" s="655"/>
      <c r="J159" s="655"/>
      <c r="K159" s="655"/>
      <c r="L159" s="655"/>
      <c r="M159" s="190">
        <v>0</v>
      </c>
      <c r="N159" s="190">
        <v>0</v>
      </c>
      <c r="O159" s="190">
        <v>0</v>
      </c>
      <c r="P159" s="190">
        <v>0</v>
      </c>
    </row>
    <row r="160" spans="1:17 16384:16384" ht="19.5" thickBot="1" x14ac:dyDescent="0.25">
      <c r="A160" s="968"/>
      <c r="B160" s="971"/>
      <c r="C160" s="378">
        <v>8</v>
      </c>
      <c r="D160" s="179" t="s">
        <v>460</v>
      </c>
      <c r="E160" s="401"/>
      <c r="F160" s="655">
        <f t="shared" si="19"/>
        <v>0</v>
      </c>
      <c r="G160" s="655"/>
      <c r="H160" s="655"/>
      <c r="I160" s="655"/>
      <c r="J160" s="655"/>
      <c r="K160" s="655"/>
      <c r="L160" s="655"/>
      <c r="M160" s="190">
        <v>0</v>
      </c>
      <c r="N160" s="190">
        <v>0</v>
      </c>
      <c r="O160" s="190">
        <v>0</v>
      </c>
      <c r="P160" s="190">
        <v>0</v>
      </c>
    </row>
    <row r="161" spans="1:17" ht="19.5" thickBot="1" x14ac:dyDescent="0.25">
      <c r="A161" s="968"/>
      <c r="B161" s="971"/>
      <c r="C161" s="378"/>
      <c r="D161" s="179"/>
      <c r="E161" s="401"/>
      <c r="F161" s="401"/>
      <c r="G161" s="401"/>
      <c r="H161" s="401"/>
      <c r="I161" s="401"/>
      <c r="J161" s="401"/>
      <c r="K161" s="401"/>
      <c r="L161" s="401"/>
      <c r="M161" s="341"/>
      <c r="N161" s="341"/>
      <c r="O161" s="341"/>
      <c r="P161" s="341"/>
    </row>
    <row r="162" spans="1:17" ht="19.5" thickBot="1" x14ac:dyDescent="0.25">
      <c r="A162" s="968"/>
      <c r="B162" s="971"/>
      <c r="C162" s="378"/>
      <c r="D162" s="179"/>
      <c r="E162" s="401"/>
      <c r="F162" s="401"/>
      <c r="G162" s="401"/>
      <c r="H162" s="401"/>
      <c r="I162" s="401"/>
      <c r="J162" s="401"/>
      <c r="K162" s="401"/>
      <c r="L162" s="401"/>
      <c r="M162" s="341"/>
      <c r="N162" s="341"/>
      <c r="O162" s="341"/>
      <c r="P162" s="341"/>
    </row>
    <row r="163" spans="1:17" ht="19.5" thickBot="1" x14ac:dyDescent="0.25">
      <c r="A163" s="968"/>
      <c r="B163" s="971"/>
      <c r="C163" s="378"/>
      <c r="D163" s="3" t="s">
        <v>1187</v>
      </c>
      <c r="E163" s="370"/>
      <c r="F163" s="370"/>
      <c r="G163" s="370"/>
      <c r="H163" s="370"/>
      <c r="I163" s="370"/>
      <c r="J163" s="370"/>
      <c r="K163" s="370"/>
      <c r="L163" s="370"/>
      <c r="M163" s="11">
        <f>SUM(M153:M162)</f>
        <v>196</v>
      </c>
      <c r="N163" s="11">
        <f>SUM(N153:N162)</f>
        <v>181</v>
      </c>
      <c r="O163" s="11">
        <f>SUM(O153:O162)</f>
        <v>197</v>
      </c>
      <c r="P163" s="11">
        <f>SUM(P153:P162)</f>
        <v>102</v>
      </c>
    </row>
    <row r="164" spans="1:17" ht="19.5" thickBot="1" x14ac:dyDescent="0.25">
      <c r="A164" s="968"/>
      <c r="B164" s="971"/>
      <c r="C164" s="378"/>
      <c r="D164" s="3" t="s">
        <v>1188</v>
      </c>
      <c r="E164" s="370"/>
      <c r="F164" s="370"/>
      <c r="G164" s="370"/>
      <c r="H164" s="370"/>
      <c r="I164" s="370"/>
      <c r="J164" s="370"/>
      <c r="K164" s="370"/>
      <c r="L164" s="370"/>
      <c r="M164" s="130">
        <f t="shared" ref="M164:O164" si="20">(M163*1.73*220*0.9)/1000</f>
        <v>67.137839999999997</v>
      </c>
      <c r="N164" s="130">
        <f t="shared" si="20"/>
        <v>61.999740000000003</v>
      </c>
      <c r="O164" s="130">
        <f t="shared" si="20"/>
        <v>67.480380000000011</v>
      </c>
      <c r="P164" s="131"/>
      <c r="Q164" s="156"/>
    </row>
    <row r="165" spans="1:17" ht="18.75" thickBot="1" x14ac:dyDescent="0.25">
      <c r="A165" s="968"/>
      <c r="B165" s="971"/>
      <c r="C165" s="378"/>
      <c r="D165" s="3" t="s">
        <v>1189</v>
      </c>
      <c r="E165" s="371"/>
      <c r="F165" s="371"/>
      <c r="G165" s="371"/>
      <c r="H165" s="371"/>
      <c r="I165" s="371"/>
      <c r="J165" s="371"/>
      <c r="K165" s="371"/>
      <c r="L165" s="371"/>
      <c r="M165" s="869">
        <f>(M164+N164+O164)</f>
        <v>196.61796000000004</v>
      </c>
      <c r="N165" s="870"/>
      <c r="O165" s="870"/>
      <c r="P165" s="871"/>
    </row>
    <row r="166" spans="1:17" ht="19.5" thickBot="1" x14ac:dyDescent="0.25">
      <c r="A166" s="968"/>
      <c r="B166" s="971"/>
      <c r="C166" s="381"/>
      <c r="D166" s="898"/>
      <c r="E166" s="899"/>
      <c r="F166" s="899"/>
      <c r="G166" s="899"/>
      <c r="H166" s="899"/>
      <c r="I166" s="899"/>
      <c r="J166" s="899"/>
      <c r="K166" s="899"/>
      <c r="L166" s="899"/>
      <c r="M166" s="899"/>
      <c r="N166" s="899"/>
      <c r="O166" s="899"/>
      <c r="P166" s="900"/>
    </row>
    <row r="167" spans="1:17" ht="39" customHeight="1" thickBot="1" x14ac:dyDescent="0.25">
      <c r="A167" s="968"/>
      <c r="B167" s="971"/>
      <c r="C167" s="364" t="s">
        <v>1309</v>
      </c>
      <c r="D167" s="170" t="s">
        <v>1200</v>
      </c>
      <c r="E167" s="367" t="s">
        <v>1308</v>
      </c>
      <c r="F167" s="475" t="s">
        <v>1381</v>
      </c>
      <c r="G167" s="475" t="s">
        <v>1415</v>
      </c>
      <c r="H167" s="681" t="s">
        <v>1416</v>
      </c>
      <c r="I167" s="475" t="s">
        <v>1417</v>
      </c>
      <c r="J167" s="681" t="s">
        <v>1319</v>
      </c>
      <c r="K167" s="475" t="s">
        <v>1418</v>
      </c>
      <c r="L167" s="475" t="s">
        <v>1419</v>
      </c>
      <c r="M167" s="154" t="str">
        <f>'Данные по ТП'!C130</f>
        <v>ТМ-630/10</v>
      </c>
      <c r="N167" s="125" t="s">
        <v>1225</v>
      </c>
      <c r="O167" s="124" t="s">
        <v>5</v>
      </c>
      <c r="P167" s="126">
        <f>'Данные по ТП'!F130</f>
        <v>56611</v>
      </c>
    </row>
    <row r="168" spans="1:17" ht="19.5" thickBot="1" x14ac:dyDescent="0.25">
      <c r="A168" s="968"/>
      <c r="B168" s="971"/>
      <c r="C168" s="378">
        <v>9</v>
      </c>
      <c r="D168" s="179" t="s">
        <v>461</v>
      </c>
      <c r="E168" s="401"/>
      <c r="F168" s="655">
        <f>((O168*1.73*220*0.9)/1000)+((N168*1.73*220*0.9)/1000)+((M168*1.73*220*0.9)/1000)</f>
        <v>0</v>
      </c>
      <c r="G168" s="845"/>
      <c r="H168" s="845"/>
      <c r="I168" s="845"/>
      <c r="J168" s="845"/>
      <c r="K168" s="845"/>
      <c r="L168" s="845"/>
      <c r="M168" s="190">
        <v>0</v>
      </c>
      <c r="N168" s="190">
        <v>0</v>
      </c>
      <c r="O168" s="190">
        <v>0</v>
      </c>
      <c r="P168" s="190">
        <v>0</v>
      </c>
    </row>
    <row r="169" spans="1:17" ht="19.5" thickBot="1" x14ac:dyDescent="0.25">
      <c r="A169" s="968"/>
      <c r="B169" s="971"/>
      <c r="C169" s="378">
        <v>10</v>
      </c>
      <c r="D169" s="179" t="s">
        <v>462</v>
      </c>
      <c r="E169" s="401"/>
      <c r="F169" s="655">
        <f t="shared" ref="F169:F176" si="21">((O169*1.73*220*0.9)/1000)+((N169*1.73*220*0.9)/1000)+((M169*1.73*220*0.9)/1000)</f>
        <v>0</v>
      </c>
      <c r="G169" s="846"/>
      <c r="H169" s="846"/>
      <c r="I169" s="846"/>
      <c r="J169" s="846"/>
      <c r="K169" s="846"/>
      <c r="L169" s="846"/>
      <c r="M169" s="190">
        <v>0</v>
      </c>
      <c r="N169" s="190">
        <v>0</v>
      </c>
      <c r="O169" s="190">
        <v>0</v>
      </c>
      <c r="P169" s="190">
        <v>0</v>
      </c>
    </row>
    <row r="170" spans="1:17" ht="19.5" thickBot="1" x14ac:dyDescent="0.25">
      <c r="A170" s="968"/>
      <c r="B170" s="971"/>
      <c r="C170" s="378">
        <v>12</v>
      </c>
      <c r="D170" s="179" t="s">
        <v>463</v>
      </c>
      <c r="E170" s="401"/>
      <c r="F170" s="655">
        <f t="shared" si="21"/>
        <v>0</v>
      </c>
      <c r="G170" s="655"/>
      <c r="H170" s="655"/>
      <c r="I170" s="655"/>
      <c r="J170" s="655"/>
      <c r="K170" s="655"/>
      <c r="L170" s="655"/>
      <c r="M170" s="190">
        <v>0</v>
      </c>
      <c r="N170" s="190">
        <v>0</v>
      </c>
      <c r="O170" s="190">
        <v>0</v>
      </c>
      <c r="P170" s="190">
        <v>0</v>
      </c>
    </row>
    <row r="171" spans="1:17" ht="19.5" thickBot="1" x14ac:dyDescent="0.25">
      <c r="A171" s="968"/>
      <c r="B171" s="971"/>
      <c r="C171" s="378">
        <v>13</v>
      </c>
      <c r="D171" s="179" t="s">
        <v>464</v>
      </c>
      <c r="E171" s="401"/>
      <c r="F171" s="655">
        <f t="shared" si="21"/>
        <v>0</v>
      </c>
      <c r="G171" s="655"/>
      <c r="H171" s="655"/>
      <c r="I171" s="655"/>
      <c r="J171" s="655"/>
      <c r="K171" s="655"/>
      <c r="L171" s="655"/>
      <c r="M171" s="190">
        <v>0</v>
      </c>
      <c r="N171" s="190">
        <v>0</v>
      </c>
      <c r="O171" s="190">
        <v>0</v>
      </c>
      <c r="P171" s="190">
        <v>0</v>
      </c>
    </row>
    <row r="172" spans="1:17" ht="19.5" thickBot="1" x14ac:dyDescent="0.25">
      <c r="A172" s="968"/>
      <c r="B172" s="971"/>
      <c r="C172" s="378">
        <v>14</v>
      </c>
      <c r="D172" s="179" t="s">
        <v>465</v>
      </c>
      <c r="E172" s="401"/>
      <c r="F172" s="655">
        <f t="shared" si="21"/>
        <v>39.734639999999999</v>
      </c>
      <c r="G172" s="655"/>
      <c r="H172" s="655"/>
      <c r="I172" s="655"/>
      <c r="J172" s="655"/>
      <c r="K172" s="655"/>
      <c r="L172" s="655"/>
      <c r="M172" s="190">
        <v>49</v>
      </c>
      <c r="N172" s="190">
        <v>18</v>
      </c>
      <c r="O172" s="190">
        <v>49</v>
      </c>
      <c r="P172" s="190">
        <v>22</v>
      </c>
    </row>
    <row r="173" spans="1:17" ht="19.5" thickBot="1" x14ac:dyDescent="0.25">
      <c r="A173" s="968"/>
      <c r="B173" s="971"/>
      <c r="C173" s="378">
        <v>15</v>
      </c>
      <c r="D173" s="179" t="s">
        <v>466</v>
      </c>
      <c r="E173" s="401"/>
      <c r="F173" s="655">
        <f t="shared" si="21"/>
        <v>24.662880000000001</v>
      </c>
      <c r="G173" s="655"/>
      <c r="H173" s="655"/>
      <c r="I173" s="655"/>
      <c r="J173" s="655"/>
      <c r="K173" s="655"/>
      <c r="L173" s="655"/>
      <c r="M173" s="190">
        <v>34</v>
      </c>
      <c r="N173" s="190">
        <v>15</v>
      </c>
      <c r="O173" s="190">
        <v>23</v>
      </c>
      <c r="P173" s="190">
        <v>2</v>
      </c>
    </row>
    <row r="174" spans="1:17" ht="19.5" thickBot="1" x14ac:dyDescent="0.25">
      <c r="A174" s="968"/>
      <c r="B174" s="971"/>
      <c r="C174" s="378">
        <v>16</v>
      </c>
      <c r="D174" s="179" t="s">
        <v>467</v>
      </c>
      <c r="E174" s="401"/>
      <c r="F174" s="655">
        <f t="shared" si="21"/>
        <v>0</v>
      </c>
      <c r="G174" s="655"/>
      <c r="H174" s="655"/>
      <c r="I174" s="655"/>
      <c r="J174" s="655"/>
      <c r="K174" s="655"/>
      <c r="L174" s="655"/>
      <c r="M174" s="190">
        <v>0</v>
      </c>
      <c r="N174" s="190">
        <v>0</v>
      </c>
      <c r="O174" s="190">
        <v>0</v>
      </c>
      <c r="P174" s="190">
        <v>0</v>
      </c>
    </row>
    <row r="175" spans="1:17" ht="19.5" thickBot="1" x14ac:dyDescent="0.25">
      <c r="A175" s="968"/>
      <c r="B175" s="971"/>
      <c r="C175" s="378">
        <v>17</v>
      </c>
      <c r="D175" s="179" t="s">
        <v>468</v>
      </c>
      <c r="E175" s="401"/>
      <c r="F175" s="655" t="e">
        <f t="shared" si="21"/>
        <v>#VALUE!</v>
      </c>
      <c r="G175" s="655"/>
      <c r="H175" s="655"/>
      <c r="I175" s="655"/>
      <c r="J175" s="655"/>
      <c r="K175" s="655"/>
      <c r="L175" s="655"/>
      <c r="M175" s="190" t="s">
        <v>979</v>
      </c>
      <c r="N175" s="190"/>
      <c r="O175" s="190"/>
      <c r="P175" s="190"/>
    </row>
    <row r="176" spans="1:17" ht="19.5" thickBot="1" x14ac:dyDescent="0.25">
      <c r="A176" s="968"/>
      <c r="B176" s="971"/>
      <c r="C176" s="378">
        <v>18</v>
      </c>
      <c r="D176" s="179" t="s">
        <v>469</v>
      </c>
      <c r="E176" s="401"/>
      <c r="F176" s="781" t="e">
        <f t="shared" si="21"/>
        <v>#VALUE!</v>
      </c>
      <c r="G176" s="401"/>
      <c r="H176" s="401"/>
      <c r="I176" s="401"/>
      <c r="J176" s="401"/>
      <c r="K176" s="401"/>
      <c r="L176" s="401"/>
      <c r="M176" s="190" t="s">
        <v>979</v>
      </c>
      <c r="N176" s="190"/>
      <c r="O176" s="190"/>
      <c r="P176" s="190"/>
    </row>
    <row r="177" spans="1:17" ht="19.5" thickBot="1" x14ac:dyDescent="0.25">
      <c r="A177" s="968"/>
      <c r="B177" s="971"/>
      <c r="C177" s="378"/>
      <c r="D177" s="179"/>
      <c r="E177" s="401"/>
      <c r="F177" s="401"/>
      <c r="G177" s="401"/>
      <c r="H177" s="401"/>
      <c r="I177" s="401"/>
      <c r="J177" s="401"/>
      <c r="K177" s="401"/>
      <c r="L177" s="401"/>
      <c r="M177" s="341"/>
      <c r="N177" s="341"/>
      <c r="O177" s="341"/>
      <c r="P177" s="341"/>
    </row>
    <row r="178" spans="1:17" ht="19.5" thickBot="1" x14ac:dyDescent="0.25">
      <c r="A178" s="968"/>
      <c r="B178" s="971"/>
      <c r="C178" s="378"/>
      <c r="D178" s="179"/>
      <c r="E178" s="401"/>
      <c r="F178" s="401"/>
      <c r="G178" s="401"/>
      <c r="H178" s="401"/>
      <c r="I178" s="401"/>
      <c r="J178" s="401"/>
      <c r="K178" s="401"/>
      <c r="L178" s="401"/>
      <c r="M178" s="341"/>
      <c r="N178" s="341"/>
      <c r="O178" s="341"/>
      <c r="P178" s="341"/>
    </row>
    <row r="179" spans="1:17" ht="19.5" thickBot="1" x14ac:dyDescent="0.25">
      <c r="A179" s="968"/>
      <c r="B179" s="971"/>
      <c r="C179" s="378"/>
      <c r="D179" s="3" t="s">
        <v>1186</v>
      </c>
      <c r="E179" s="370"/>
      <c r="F179" s="370"/>
      <c r="G179" s="370"/>
      <c r="H179" s="370"/>
      <c r="I179" s="370"/>
      <c r="J179" s="370"/>
      <c r="K179" s="370"/>
      <c r="L179" s="370"/>
      <c r="M179" s="11">
        <f>SUM(M168:M178)</f>
        <v>83</v>
      </c>
      <c r="N179" s="11">
        <f>SUM(N168:N178)</f>
        <v>33</v>
      </c>
      <c r="O179" s="11">
        <f>SUM(O168:O178)</f>
        <v>72</v>
      </c>
      <c r="P179" s="11">
        <f>SUM(P168:P178)</f>
        <v>24</v>
      </c>
    </row>
    <row r="180" spans="1:17" ht="19.5" thickBot="1" x14ac:dyDescent="0.25">
      <c r="A180" s="968"/>
      <c r="B180" s="971"/>
      <c r="C180" s="378"/>
      <c r="D180" s="3" t="s">
        <v>1188</v>
      </c>
      <c r="E180" s="370"/>
      <c r="F180" s="370"/>
      <c r="G180" s="370"/>
      <c r="H180" s="370"/>
      <c r="I180" s="370"/>
      <c r="J180" s="370"/>
      <c r="K180" s="370"/>
      <c r="L180" s="370"/>
      <c r="M180" s="130">
        <f t="shared" ref="M180:O180" si="22">(M179*1.73*220*0.9)/1000</f>
        <v>28.430820000000001</v>
      </c>
      <c r="N180" s="130">
        <f t="shared" si="22"/>
        <v>11.30382</v>
      </c>
      <c r="O180" s="130">
        <f t="shared" si="22"/>
        <v>24.662880000000001</v>
      </c>
      <c r="P180" s="131"/>
      <c r="Q180" s="156"/>
    </row>
    <row r="181" spans="1:17" ht="18.75" thickBot="1" x14ac:dyDescent="0.25">
      <c r="A181" s="968"/>
      <c r="B181" s="971"/>
      <c r="C181" s="378"/>
      <c r="D181" s="3" t="s">
        <v>1190</v>
      </c>
      <c r="E181" s="371"/>
      <c r="F181" s="371"/>
      <c r="G181" s="371"/>
      <c r="H181" s="371"/>
      <c r="I181" s="371"/>
      <c r="J181" s="371"/>
      <c r="K181" s="371"/>
      <c r="L181" s="371"/>
      <c r="M181" s="869">
        <f>(M180+N180+O180)</f>
        <v>64.39752</v>
      </c>
      <c r="N181" s="870"/>
      <c r="O181" s="870"/>
      <c r="P181" s="871"/>
    </row>
    <row r="182" spans="1:17" ht="19.5" thickBot="1" x14ac:dyDescent="0.25">
      <c r="A182" s="969"/>
      <c r="B182" s="972"/>
      <c r="C182" s="415"/>
      <c r="D182" s="37" t="s">
        <v>53</v>
      </c>
      <c r="E182" s="384"/>
      <c r="F182" s="384"/>
      <c r="G182" s="384"/>
      <c r="H182" s="384"/>
      <c r="I182" s="384"/>
      <c r="J182" s="384"/>
      <c r="K182" s="384"/>
      <c r="L182" s="384"/>
      <c r="M182" s="67">
        <f>M179+M163</f>
        <v>279</v>
      </c>
      <c r="N182" s="67">
        <f>N179+N163</f>
        <v>214</v>
      </c>
      <c r="O182" s="67">
        <f>O179+O163</f>
        <v>269</v>
      </c>
      <c r="P182" s="67">
        <f>P179+P163</f>
        <v>126</v>
      </c>
    </row>
    <row r="183" spans="1:17" ht="28.5" customHeight="1" thickBot="1" x14ac:dyDescent="0.25">
      <c r="A183" s="606"/>
      <c r="B183" s="643"/>
      <c r="C183" s="643"/>
      <c r="D183" s="598" t="str">
        <f>HYPERLINK("#Оглавление!h12","&lt;&lt;&lt;&lt;&lt;")</f>
        <v>&lt;&lt;&lt;&lt;&lt;</v>
      </c>
      <c r="E183" s="643"/>
      <c r="F183" s="643"/>
      <c r="G183" s="643"/>
      <c r="H183" s="643"/>
      <c r="I183" s="643"/>
      <c r="J183" s="643"/>
      <c r="K183" s="643"/>
      <c r="L183" s="643"/>
      <c r="M183" s="643"/>
      <c r="N183" s="643"/>
      <c r="O183" s="643"/>
      <c r="P183" s="643"/>
    </row>
    <row r="184" spans="1:17" ht="44.25" customHeight="1" thickBot="1" x14ac:dyDescent="0.25">
      <c r="A184" s="181">
        <v>44883</v>
      </c>
      <c r="B184" s="57"/>
      <c r="C184" s="364" t="s">
        <v>1309</v>
      </c>
      <c r="D184" s="170" t="s">
        <v>1224</v>
      </c>
      <c r="E184" s="367" t="s">
        <v>1308</v>
      </c>
      <c r="F184" s="475" t="s">
        <v>1381</v>
      </c>
      <c r="G184" s="475" t="s">
        <v>1415</v>
      </c>
      <c r="H184" s="681" t="s">
        <v>1416</v>
      </c>
      <c r="I184" s="475" t="s">
        <v>1417</v>
      </c>
      <c r="J184" s="681" t="s">
        <v>1319</v>
      </c>
      <c r="K184" s="475" t="s">
        <v>1418</v>
      </c>
      <c r="L184" s="475" t="s">
        <v>1419</v>
      </c>
      <c r="M184" s="154" t="str">
        <f>'Данные по ТП'!C131</f>
        <v>ТМ-630/10</v>
      </c>
      <c r="N184" s="125" t="s">
        <v>1225</v>
      </c>
      <c r="O184" s="124" t="s">
        <v>5</v>
      </c>
      <c r="P184" s="126">
        <f>'Данные по ТП'!F131</f>
        <v>38854</v>
      </c>
    </row>
    <row r="185" spans="1:17" ht="19.5" thickBot="1" x14ac:dyDescent="0.25">
      <c r="A185" s="850" t="s">
        <v>1656</v>
      </c>
      <c r="B185" s="970" t="s">
        <v>544</v>
      </c>
      <c r="C185" s="378">
        <v>2</v>
      </c>
      <c r="D185" s="179" t="s">
        <v>470</v>
      </c>
      <c r="E185" s="401"/>
      <c r="F185" s="655">
        <f>((O185*1.73*220*0.9)/1000)+((N185*1.73*220*0.9)/1000)+((M185*1.73*220*0.9)/1000)</f>
        <v>0</v>
      </c>
      <c r="G185" s="845">
        <v>234</v>
      </c>
      <c r="H185" s="845">
        <v>232</v>
      </c>
      <c r="I185" s="845">
        <v>230</v>
      </c>
      <c r="J185" s="845">
        <v>402</v>
      </c>
      <c r="K185" s="845">
        <v>402</v>
      </c>
      <c r="L185" s="845">
        <v>400</v>
      </c>
      <c r="M185" s="190">
        <v>0</v>
      </c>
      <c r="N185" s="190">
        <v>0</v>
      </c>
      <c r="O185" s="190">
        <v>0</v>
      </c>
      <c r="P185" s="190">
        <v>0</v>
      </c>
    </row>
    <row r="186" spans="1:17" ht="19.5" thickBot="1" x14ac:dyDescent="0.25">
      <c r="A186" s="862"/>
      <c r="B186" s="971"/>
      <c r="C186" s="378">
        <v>4</v>
      </c>
      <c r="D186" s="179" t="s">
        <v>471</v>
      </c>
      <c r="E186" s="401"/>
      <c r="F186" s="655">
        <f t="shared" ref="F186:F189" si="23">((O186*1.73*220*0.9)/1000)+((N186*1.73*220*0.9)/1000)+((M186*1.73*220*0.9)/1000)</f>
        <v>40.419719999999998</v>
      </c>
      <c r="G186" s="846"/>
      <c r="H186" s="846"/>
      <c r="I186" s="846"/>
      <c r="J186" s="846"/>
      <c r="K186" s="846"/>
      <c r="L186" s="846"/>
      <c r="M186" s="190">
        <v>45</v>
      </c>
      <c r="N186" s="190">
        <v>43</v>
      </c>
      <c r="O186" s="190">
        <v>30</v>
      </c>
      <c r="P186" s="190">
        <v>10</v>
      </c>
    </row>
    <row r="187" spans="1:17" ht="19.5" thickBot="1" x14ac:dyDescent="0.25">
      <c r="A187" s="862"/>
      <c r="B187" s="971"/>
      <c r="C187" s="378">
        <v>6</v>
      </c>
      <c r="D187" s="179" t="s">
        <v>472</v>
      </c>
      <c r="E187" s="401"/>
      <c r="F187" s="655">
        <f t="shared" si="23"/>
        <v>0</v>
      </c>
      <c r="G187" s="655"/>
      <c r="H187" s="655"/>
      <c r="I187" s="655"/>
      <c r="J187" s="655"/>
      <c r="K187" s="655"/>
      <c r="L187" s="655"/>
      <c r="M187" s="190">
        <v>0</v>
      </c>
      <c r="N187" s="190">
        <v>0</v>
      </c>
      <c r="O187" s="190">
        <v>0</v>
      </c>
      <c r="P187" s="190">
        <v>0</v>
      </c>
    </row>
    <row r="188" spans="1:17" ht="19.5" thickBot="1" x14ac:dyDescent="0.25">
      <c r="A188" s="862"/>
      <c r="B188" s="971"/>
      <c r="C188" s="378">
        <v>8</v>
      </c>
      <c r="D188" s="179" t="s">
        <v>473</v>
      </c>
      <c r="E188" s="401"/>
      <c r="F188" s="655">
        <f t="shared" si="23"/>
        <v>43.845120000000001</v>
      </c>
      <c r="G188" s="655"/>
      <c r="H188" s="655"/>
      <c r="I188" s="655"/>
      <c r="J188" s="655"/>
      <c r="K188" s="655"/>
      <c r="L188" s="655"/>
      <c r="M188" s="190">
        <v>41</v>
      </c>
      <c r="N188" s="190">
        <v>36</v>
      </c>
      <c r="O188" s="190">
        <v>51</v>
      </c>
      <c r="P188" s="190">
        <v>11</v>
      </c>
    </row>
    <row r="189" spans="1:17" ht="19.5" thickBot="1" x14ac:dyDescent="0.25">
      <c r="A189" s="862"/>
      <c r="B189" s="971"/>
      <c r="C189" s="378"/>
      <c r="D189" s="179"/>
      <c r="E189" s="401"/>
      <c r="F189" s="655">
        <f t="shared" si="23"/>
        <v>0</v>
      </c>
      <c r="G189" s="655"/>
      <c r="H189" s="655"/>
      <c r="I189" s="655"/>
      <c r="J189" s="655"/>
      <c r="K189" s="655"/>
      <c r="L189" s="655"/>
      <c r="M189" s="341"/>
      <c r="N189" s="341"/>
      <c r="O189" s="341"/>
      <c r="P189" s="341"/>
    </row>
    <row r="190" spans="1:17" ht="19.5" thickBot="1" x14ac:dyDescent="0.25">
      <c r="A190" s="862"/>
      <c r="B190" s="971"/>
      <c r="C190" s="378"/>
      <c r="D190" s="179"/>
      <c r="E190" s="401"/>
      <c r="F190" s="655"/>
      <c r="G190" s="655"/>
      <c r="H190" s="655"/>
      <c r="I190" s="655"/>
      <c r="J190" s="655"/>
      <c r="K190" s="655"/>
      <c r="L190" s="655"/>
      <c r="M190" s="341"/>
      <c r="N190" s="341"/>
      <c r="O190" s="341"/>
      <c r="P190" s="341"/>
    </row>
    <row r="191" spans="1:17" ht="19.5" thickBot="1" x14ac:dyDescent="0.25">
      <c r="A191" s="862"/>
      <c r="B191" s="971"/>
      <c r="C191" s="378"/>
      <c r="D191" s="3" t="s">
        <v>1187</v>
      </c>
      <c r="E191" s="370"/>
      <c r="F191" s="655"/>
      <c r="G191" s="655"/>
      <c r="H191" s="655"/>
      <c r="I191" s="655"/>
      <c r="J191" s="655"/>
      <c r="K191" s="655"/>
      <c r="L191" s="655"/>
      <c r="M191" s="11">
        <f>SUM(M185:M190)</f>
        <v>86</v>
      </c>
      <c r="N191" s="11">
        <f>SUM(N185:N190)</f>
        <v>79</v>
      </c>
      <c r="O191" s="11">
        <f>SUM(O185:O190)</f>
        <v>81</v>
      </c>
      <c r="P191" s="11">
        <f>SUM(P185:P190)</f>
        <v>21</v>
      </c>
    </row>
    <row r="192" spans="1:17" ht="19.5" thickBot="1" x14ac:dyDescent="0.25">
      <c r="A192" s="862"/>
      <c r="B192" s="971"/>
      <c r="C192" s="378"/>
      <c r="D192" s="3" t="s">
        <v>1188</v>
      </c>
      <c r="E192" s="370"/>
      <c r="F192" s="655"/>
      <c r="G192" s="655"/>
      <c r="H192" s="655"/>
      <c r="I192" s="655"/>
      <c r="J192" s="655"/>
      <c r="K192" s="655"/>
      <c r="L192" s="655"/>
      <c r="M192" s="130">
        <f t="shared" ref="M192:O192" si="24">(M191*1.73*220*0.9)/1000</f>
        <v>29.45844</v>
      </c>
      <c r="N192" s="130">
        <f t="shared" si="24"/>
        <v>27.060659999999999</v>
      </c>
      <c r="O192" s="130">
        <f t="shared" si="24"/>
        <v>27.745739999999998</v>
      </c>
      <c r="P192" s="131"/>
      <c r="Q192" s="156"/>
    </row>
    <row r="193" spans="1:17" ht="18.75" thickBot="1" x14ac:dyDescent="0.25">
      <c r="A193" s="862"/>
      <c r="B193" s="971"/>
      <c r="C193" s="378"/>
      <c r="D193" s="3" t="s">
        <v>1189</v>
      </c>
      <c r="E193" s="371"/>
      <c r="F193" s="371"/>
      <c r="G193" s="371"/>
      <c r="H193" s="371"/>
      <c r="I193" s="371"/>
      <c r="J193" s="371"/>
      <c r="K193" s="371"/>
      <c r="L193" s="371"/>
      <c r="M193" s="869">
        <f>(M192+N192+O192)</f>
        <v>84.264839999999992</v>
      </c>
      <c r="N193" s="870"/>
      <c r="O193" s="870"/>
      <c r="P193" s="871"/>
    </row>
    <row r="194" spans="1:17" ht="19.5" thickBot="1" x14ac:dyDescent="0.25">
      <c r="A194" s="862"/>
      <c r="B194" s="971"/>
      <c r="C194" s="381"/>
      <c r="D194" s="898"/>
      <c r="E194" s="899"/>
      <c r="F194" s="899"/>
      <c r="G194" s="899"/>
      <c r="H194" s="899"/>
      <c r="I194" s="899"/>
      <c r="J194" s="899"/>
      <c r="K194" s="899"/>
      <c r="L194" s="899"/>
      <c r="M194" s="899"/>
      <c r="N194" s="899"/>
      <c r="O194" s="899"/>
      <c r="P194" s="900"/>
    </row>
    <row r="195" spans="1:17" ht="39" customHeight="1" thickBot="1" x14ac:dyDescent="0.25">
      <c r="A195" s="862"/>
      <c r="B195" s="971"/>
      <c r="C195" s="364" t="s">
        <v>1309</v>
      </c>
      <c r="D195" s="170" t="s">
        <v>1200</v>
      </c>
      <c r="E195" s="367" t="s">
        <v>1308</v>
      </c>
      <c r="F195" s="475" t="s">
        <v>1381</v>
      </c>
      <c r="G195" s="475" t="s">
        <v>1415</v>
      </c>
      <c r="H195" s="681" t="s">
        <v>1416</v>
      </c>
      <c r="I195" s="475" t="s">
        <v>1417</v>
      </c>
      <c r="J195" s="681" t="s">
        <v>1319</v>
      </c>
      <c r="K195" s="475" t="s">
        <v>1418</v>
      </c>
      <c r="L195" s="475" t="s">
        <v>1419</v>
      </c>
      <c r="M195" s="154" t="str">
        <f>'Данные по ТП'!C132</f>
        <v>ТМ-630/10</v>
      </c>
      <c r="N195" s="125" t="s">
        <v>1225</v>
      </c>
      <c r="O195" s="124" t="s">
        <v>5</v>
      </c>
      <c r="P195" s="126">
        <f>'Данные по ТП'!F132</f>
        <v>56664</v>
      </c>
    </row>
    <row r="196" spans="1:17" ht="19.5" thickBot="1" x14ac:dyDescent="0.25">
      <c r="A196" s="862"/>
      <c r="B196" s="971"/>
      <c r="C196" s="378">
        <v>10</v>
      </c>
      <c r="D196" s="179" t="s">
        <v>474</v>
      </c>
      <c r="E196" s="401"/>
      <c r="F196" s="655">
        <f>((O196*1.73*220*0.9)/1000)+((N196*1.73*220*0.9)/1000)+((M196*1.73*220*0.9)/1000)</f>
        <v>0</v>
      </c>
      <c r="G196" s="845">
        <v>229</v>
      </c>
      <c r="H196" s="845">
        <v>231</v>
      </c>
      <c r="I196" s="845">
        <v>227</v>
      </c>
      <c r="J196" s="845">
        <v>401</v>
      </c>
      <c r="K196" s="845">
        <v>402</v>
      </c>
      <c r="L196" s="845">
        <v>401</v>
      </c>
      <c r="M196" s="190">
        <v>0</v>
      </c>
      <c r="N196" s="190">
        <v>0</v>
      </c>
      <c r="O196" s="190">
        <v>0</v>
      </c>
      <c r="P196" s="190">
        <v>0</v>
      </c>
    </row>
    <row r="197" spans="1:17" ht="19.5" thickBot="1" x14ac:dyDescent="0.25">
      <c r="A197" s="862"/>
      <c r="B197" s="971"/>
      <c r="C197" s="378">
        <v>12</v>
      </c>
      <c r="D197" s="179" t="s">
        <v>475</v>
      </c>
      <c r="E197" s="401"/>
      <c r="F197" s="655">
        <f t="shared" ref="F197:F201" si="25">((O197*1.73*220*0.9)/1000)+((N197*1.73*220*0.9)/1000)+((M197*1.73*220*0.9)/1000)</f>
        <v>19.52478</v>
      </c>
      <c r="G197" s="846"/>
      <c r="H197" s="846"/>
      <c r="I197" s="846"/>
      <c r="J197" s="846"/>
      <c r="K197" s="846"/>
      <c r="L197" s="846"/>
      <c r="M197" s="190">
        <v>12</v>
      </c>
      <c r="N197" s="190">
        <v>10</v>
      </c>
      <c r="O197" s="190">
        <v>35</v>
      </c>
      <c r="P197" s="190">
        <v>17</v>
      </c>
    </row>
    <row r="198" spans="1:17" ht="19.5" thickBot="1" x14ac:dyDescent="0.25">
      <c r="A198" s="862"/>
      <c r="B198" s="971"/>
      <c r="C198" s="378">
        <v>14</v>
      </c>
      <c r="D198" s="179" t="s">
        <v>476</v>
      </c>
      <c r="E198" s="401"/>
      <c r="F198" s="655">
        <f t="shared" si="25"/>
        <v>32.5413</v>
      </c>
      <c r="G198" s="655"/>
      <c r="H198" s="655"/>
      <c r="I198" s="655"/>
      <c r="J198" s="655"/>
      <c r="K198" s="655"/>
      <c r="L198" s="655"/>
      <c r="M198" s="190">
        <v>20</v>
      </c>
      <c r="N198" s="190">
        <v>13</v>
      </c>
      <c r="O198" s="190">
        <v>62</v>
      </c>
      <c r="P198" s="190">
        <v>36</v>
      </c>
    </row>
    <row r="199" spans="1:17" ht="19.5" thickBot="1" x14ac:dyDescent="0.25">
      <c r="A199" s="862"/>
      <c r="B199" s="971"/>
      <c r="C199" s="378">
        <v>15</v>
      </c>
      <c r="D199" s="179" t="s">
        <v>1634</v>
      </c>
      <c r="E199" s="401"/>
      <c r="F199" s="655"/>
      <c r="G199" s="655"/>
      <c r="H199" s="655"/>
      <c r="I199" s="655"/>
      <c r="J199" s="655"/>
      <c r="K199" s="655"/>
      <c r="L199" s="655"/>
      <c r="M199" s="782"/>
      <c r="N199" s="782"/>
      <c r="O199" s="782">
        <v>0</v>
      </c>
      <c r="P199" s="782"/>
    </row>
    <row r="200" spans="1:17" ht="19.5" thickBot="1" x14ac:dyDescent="0.25">
      <c r="A200" s="862"/>
      <c r="B200" s="971"/>
      <c r="C200" s="378">
        <v>16</v>
      </c>
      <c r="D200" s="179" t="s">
        <v>477</v>
      </c>
      <c r="E200" s="401"/>
      <c r="F200" s="655">
        <f t="shared" si="25"/>
        <v>1.02762</v>
      </c>
      <c r="G200" s="655"/>
      <c r="H200" s="655"/>
      <c r="I200" s="655"/>
      <c r="J200" s="655"/>
      <c r="K200" s="655"/>
      <c r="L200" s="655"/>
      <c r="M200" s="190">
        <v>2</v>
      </c>
      <c r="N200" s="190">
        <v>1</v>
      </c>
      <c r="O200" s="190">
        <v>0</v>
      </c>
      <c r="P200" s="190">
        <v>1</v>
      </c>
    </row>
    <row r="201" spans="1:17" ht="19.5" thickBot="1" x14ac:dyDescent="0.25">
      <c r="A201" s="862"/>
      <c r="B201" s="971"/>
      <c r="C201" s="378"/>
      <c r="D201" s="179"/>
      <c r="E201" s="401"/>
      <c r="F201" s="655">
        <f t="shared" si="25"/>
        <v>0</v>
      </c>
      <c r="G201" s="655"/>
      <c r="H201" s="655"/>
      <c r="I201" s="655"/>
      <c r="J201" s="655"/>
      <c r="K201" s="655"/>
      <c r="L201" s="655"/>
      <c r="M201" s="235"/>
      <c r="N201" s="235"/>
      <c r="O201" s="235"/>
      <c r="P201" s="190"/>
    </row>
    <row r="202" spans="1:17" ht="19.5" thickBot="1" x14ac:dyDescent="0.25">
      <c r="A202" s="862"/>
      <c r="B202" s="971"/>
      <c r="C202" s="378"/>
      <c r="D202" s="179"/>
      <c r="E202" s="401"/>
      <c r="F202" s="401"/>
      <c r="G202" s="401"/>
      <c r="H202" s="401"/>
      <c r="I202" s="401"/>
      <c r="J202" s="401"/>
      <c r="K202" s="401"/>
      <c r="L202" s="401"/>
      <c r="M202" s="190"/>
      <c r="N202" s="190"/>
      <c r="O202" s="190"/>
      <c r="P202" s="190"/>
    </row>
    <row r="203" spans="1:17" ht="19.5" thickBot="1" x14ac:dyDescent="0.25">
      <c r="A203" s="862"/>
      <c r="B203" s="971"/>
      <c r="C203" s="378"/>
      <c r="D203" s="179"/>
      <c r="E203" s="401"/>
      <c r="F203" s="401"/>
      <c r="G203" s="401"/>
      <c r="H203" s="401"/>
      <c r="I203" s="401"/>
      <c r="J203" s="401"/>
      <c r="K203" s="401"/>
      <c r="L203" s="401"/>
      <c r="M203" s="190"/>
      <c r="N203" s="190"/>
      <c r="O203" s="190"/>
      <c r="P203" s="190"/>
    </row>
    <row r="204" spans="1:17" ht="19.5" thickBot="1" x14ac:dyDescent="0.25">
      <c r="A204" s="862"/>
      <c r="B204" s="971"/>
      <c r="C204" s="378"/>
      <c r="D204" s="3" t="s">
        <v>1186</v>
      </c>
      <c r="E204" s="370"/>
      <c r="F204" s="370"/>
      <c r="G204" s="370"/>
      <c r="H204" s="370"/>
      <c r="I204" s="370"/>
      <c r="J204" s="370"/>
      <c r="K204" s="370"/>
      <c r="L204" s="370"/>
      <c r="M204" s="11">
        <f>SUM(M196:M200)</f>
        <v>34</v>
      </c>
      <c r="N204" s="11">
        <f>SUM(N196:N200)</f>
        <v>24</v>
      </c>
      <c r="O204" s="11">
        <f>SUM(O196:O200)</f>
        <v>97</v>
      </c>
      <c r="P204" s="11">
        <f>SUM(P196:P200)</f>
        <v>54</v>
      </c>
    </row>
    <row r="205" spans="1:17" ht="19.5" thickBot="1" x14ac:dyDescent="0.25">
      <c r="A205" s="862"/>
      <c r="B205" s="971"/>
      <c r="C205" s="378"/>
      <c r="D205" s="3" t="s">
        <v>1188</v>
      </c>
      <c r="E205" s="370"/>
      <c r="F205" s="370"/>
      <c r="G205" s="370"/>
      <c r="H205" s="370"/>
      <c r="I205" s="370"/>
      <c r="J205" s="370"/>
      <c r="K205" s="370"/>
      <c r="L205" s="370"/>
      <c r="M205" s="130">
        <f t="shared" ref="M205:O205" si="26">(M204*1.73*220*0.9)/1000</f>
        <v>11.646360000000001</v>
      </c>
      <c r="N205" s="130">
        <f t="shared" si="26"/>
        <v>8.2209599999999998</v>
      </c>
      <c r="O205" s="130">
        <f t="shared" si="26"/>
        <v>33.226379999999999</v>
      </c>
      <c r="P205" s="131"/>
      <c r="Q205" s="156"/>
    </row>
    <row r="206" spans="1:17" ht="18.75" thickBot="1" x14ac:dyDescent="0.25">
      <c r="A206" s="862"/>
      <c r="B206" s="971"/>
      <c r="C206" s="378"/>
      <c r="D206" s="3" t="s">
        <v>1190</v>
      </c>
      <c r="E206" s="371"/>
      <c r="F206" s="371"/>
      <c r="G206" s="371"/>
      <c r="H206" s="371"/>
      <c r="I206" s="371"/>
      <c r="J206" s="371"/>
      <c r="K206" s="371"/>
      <c r="L206" s="371"/>
      <c r="M206" s="869">
        <f>(M205+N205+O205)</f>
        <v>53.093699999999998</v>
      </c>
      <c r="N206" s="870"/>
      <c r="O206" s="870"/>
      <c r="P206" s="871"/>
    </row>
    <row r="207" spans="1:17" ht="19.5" thickBot="1" x14ac:dyDescent="0.25">
      <c r="A207" s="863"/>
      <c r="B207" s="972"/>
      <c r="C207" s="415"/>
      <c r="D207" s="37" t="s">
        <v>53</v>
      </c>
      <c r="E207" s="384"/>
      <c r="F207" s="384"/>
      <c r="G207" s="384"/>
      <c r="H207" s="384"/>
      <c r="I207" s="384"/>
      <c r="J207" s="384"/>
      <c r="K207" s="384"/>
      <c r="L207" s="384"/>
      <c r="M207" s="67">
        <f>M204+M191</f>
        <v>120</v>
      </c>
      <c r="N207" s="67">
        <f>N204+N191</f>
        <v>103</v>
      </c>
      <c r="O207" s="67">
        <f>O204+O191</f>
        <v>178</v>
      </c>
      <c r="P207" s="67">
        <f>P204+P191</f>
        <v>75</v>
      </c>
    </row>
    <row r="208" spans="1:17" ht="26.25" thickBot="1" x14ac:dyDescent="0.25">
      <c r="A208" s="606"/>
      <c r="B208" s="643"/>
      <c r="C208" s="643"/>
      <c r="D208" s="598" t="str">
        <f>HYPERLINK("#Оглавление!h12","&lt;&lt;&lt;&lt;&lt;")</f>
        <v>&lt;&lt;&lt;&lt;&lt;</v>
      </c>
      <c r="E208" s="643"/>
      <c r="F208" s="643"/>
      <c r="G208" s="643"/>
      <c r="H208" s="643"/>
      <c r="I208" s="643"/>
      <c r="J208" s="643"/>
      <c r="K208" s="643"/>
      <c r="L208" s="643"/>
      <c r="M208" s="643"/>
      <c r="N208" s="643"/>
      <c r="O208" s="643"/>
      <c r="P208" s="643"/>
    </row>
    <row r="209" spans="1:17" ht="48" customHeight="1" thickBot="1" x14ac:dyDescent="0.25">
      <c r="A209" s="181">
        <v>44883</v>
      </c>
      <c r="B209" s="57"/>
      <c r="C209" s="364" t="s">
        <v>1309</v>
      </c>
      <c r="D209" s="170" t="s">
        <v>1224</v>
      </c>
      <c r="E209" s="367" t="s">
        <v>1308</v>
      </c>
      <c r="F209" s="475" t="s">
        <v>1381</v>
      </c>
      <c r="G209" s="475" t="s">
        <v>1415</v>
      </c>
      <c r="H209" s="681" t="s">
        <v>1416</v>
      </c>
      <c r="I209" s="475" t="s">
        <v>1417</v>
      </c>
      <c r="J209" s="681" t="s">
        <v>1319</v>
      </c>
      <c r="K209" s="475" t="s">
        <v>1418</v>
      </c>
      <c r="L209" s="475" t="s">
        <v>1419</v>
      </c>
      <c r="M209" s="154" t="str">
        <f>'Данные по ТП'!C133</f>
        <v>ТМ-630/10</v>
      </c>
      <c r="N209" s="125" t="s">
        <v>1225</v>
      </c>
      <c r="O209" s="124" t="s">
        <v>5</v>
      </c>
      <c r="P209" s="126">
        <f>'Данные по ТП'!F133</f>
        <v>38811</v>
      </c>
    </row>
    <row r="210" spans="1:17" ht="19.5" thickBot="1" x14ac:dyDescent="0.25">
      <c r="A210" s="850" t="s">
        <v>1656</v>
      </c>
      <c r="B210" s="970" t="s">
        <v>545</v>
      </c>
      <c r="C210" s="378">
        <v>1</v>
      </c>
      <c r="D210" s="179" t="s">
        <v>1473</v>
      </c>
      <c r="E210" s="401"/>
      <c r="F210" s="655">
        <f>((O210*1.73*220*0.9)/1000)+((N210*1.73*220*0.9)/1000)+((M210*1.73*220*0.9)/1000)</f>
        <v>16.44192</v>
      </c>
      <c r="G210" s="845">
        <v>227</v>
      </c>
      <c r="H210" s="845">
        <v>226</v>
      </c>
      <c r="I210" s="845">
        <v>228</v>
      </c>
      <c r="J210" s="845">
        <v>392</v>
      </c>
      <c r="K210" s="845">
        <v>390</v>
      </c>
      <c r="L210" s="845">
        <v>392</v>
      </c>
      <c r="M210" s="190">
        <v>13</v>
      </c>
      <c r="N210" s="190">
        <v>18</v>
      </c>
      <c r="O210" s="190">
        <v>17</v>
      </c>
      <c r="P210" s="190">
        <v>8</v>
      </c>
    </row>
    <row r="211" spans="1:17" ht="19.5" thickBot="1" x14ac:dyDescent="0.25">
      <c r="A211" s="862"/>
      <c r="B211" s="971"/>
      <c r="C211" s="378">
        <v>2</v>
      </c>
      <c r="D211" s="179" t="s">
        <v>478</v>
      </c>
      <c r="E211" s="401"/>
      <c r="F211" s="655">
        <f t="shared" ref="F211:F217" si="27">((O211*1.73*220*0.9)/1000)+((N211*1.73*220*0.9)/1000)+((M211*1.73*220*0.9)/1000)</f>
        <v>25.34796</v>
      </c>
      <c r="G211" s="846"/>
      <c r="H211" s="846"/>
      <c r="I211" s="846"/>
      <c r="J211" s="846"/>
      <c r="K211" s="846"/>
      <c r="L211" s="846"/>
      <c r="M211" s="190">
        <v>31</v>
      </c>
      <c r="N211" s="190">
        <v>22</v>
      </c>
      <c r="O211" s="190">
        <v>21</v>
      </c>
      <c r="P211" s="190">
        <v>9</v>
      </c>
    </row>
    <row r="212" spans="1:17" ht="19.5" thickBot="1" x14ac:dyDescent="0.25">
      <c r="A212" s="862"/>
      <c r="B212" s="971"/>
      <c r="C212" s="378">
        <v>4</v>
      </c>
      <c r="D212" s="179" t="s">
        <v>479</v>
      </c>
      <c r="E212" s="401"/>
      <c r="F212" s="655">
        <f t="shared" si="27"/>
        <v>34.939079999999997</v>
      </c>
      <c r="G212" s="655"/>
      <c r="H212" s="655"/>
      <c r="I212" s="655"/>
      <c r="J212" s="655"/>
      <c r="K212" s="655"/>
      <c r="L212" s="655"/>
      <c r="M212" s="190">
        <v>33</v>
      </c>
      <c r="N212" s="190">
        <v>28</v>
      </c>
      <c r="O212" s="190">
        <v>41</v>
      </c>
      <c r="P212" s="190">
        <v>12</v>
      </c>
    </row>
    <row r="213" spans="1:17" ht="19.5" thickBot="1" x14ac:dyDescent="0.25">
      <c r="A213" s="862"/>
      <c r="B213" s="971"/>
      <c r="C213" s="378">
        <v>5</v>
      </c>
      <c r="D213" s="179" t="s">
        <v>480</v>
      </c>
      <c r="E213" s="401"/>
      <c r="F213" s="655">
        <f t="shared" si="27"/>
        <v>0</v>
      </c>
      <c r="G213" s="655"/>
      <c r="H213" s="655"/>
      <c r="I213" s="655"/>
      <c r="J213" s="655"/>
      <c r="K213" s="655"/>
      <c r="L213" s="655"/>
      <c r="M213" s="190">
        <v>0</v>
      </c>
      <c r="N213" s="190">
        <v>0</v>
      </c>
      <c r="O213" s="190">
        <v>0</v>
      </c>
      <c r="P213" s="190">
        <v>0</v>
      </c>
    </row>
    <row r="214" spans="1:17" ht="19.5" thickBot="1" x14ac:dyDescent="0.25">
      <c r="A214" s="862"/>
      <c r="B214" s="971"/>
      <c r="C214" s="378">
        <v>6</v>
      </c>
      <c r="D214" s="179" t="s">
        <v>481</v>
      </c>
      <c r="E214" s="401"/>
      <c r="F214" s="655">
        <f t="shared" si="27"/>
        <v>42.474959999999996</v>
      </c>
      <c r="G214" s="655"/>
      <c r="H214" s="655"/>
      <c r="I214" s="655"/>
      <c r="J214" s="655"/>
      <c r="K214" s="655"/>
      <c r="L214" s="655"/>
      <c r="M214" s="190">
        <v>35</v>
      </c>
      <c r="N214" s="190">
        <v>47</v>
      </c>
      <c r="O214" s="190">
        <v>42</v>
      </c>
      <c r="P214" s="190">
        <v>15</v>
      </c>
    </row>
    <row r="215" spans="1:17" ht="19.5" thickBot="1" x14ac:dyDescent="0.25">
      <c r="A215" s="862"/>
      <c r="B215" s="971"/>
      <c r="C215" s="378">
        <v>7</v>
      </c>
      <c r="D215" s="179" t="s">
        <v>482</v>
      </c>
      <c r="E215" s="401"/>
      <c r="F215" s="655">
        <f t="shared" si="27"/>
        <v>1.02762</v>
      </c>
      <c r="G215" s="655"/>
      <c r="H215" s="655"/>
      <c r="I215" s="655"/>
      <c r="J215" s="655"/>
      <c r="K215" s="655"/>
      <c r="L215" s="655"/>
      <c r="M215" s="190">
        <v>0</v>
      </c>
      <c r="N215" s="190">
        <v>2</v>
      </c>
      <c r="O215" s="190">
        <v>1</v>
      </c>
      <c r="P215" s="190">
        <v>1</v>
      </c>
    </row>
    <row r="216" spans="1:17" ht="19.5" thickBot="1" x14ac:dyDescent="0.25">
      <c r="A216" s="862"/>
      <c r="B216" s="971"/>
      <c r="C216" s="378">
        <v>8</v>
      </c>
      <c r="D216" s="179" t="s">
        <v>483</v>
      </c>
      <c r="E216" s="401"/>
      <c r="F216" s="655">
        <f t="shared" si="27"/>
        <v>31.85622</v>
      </c>
      <c r="G216" s="655"/>
      <c r="H216" s="655"/>
      <c r="I216" s="655"/>
      <c r="J216" s="655"/>
      <c r="K216" s="655"/>
      <c r="L216" s="655"/>
      <c r="M216" s="190">
        <v>28</v>
      </c>
      <c r="N216" s="190">
        <v>31</v>
      </c>
      <c r="O216" s="190">
        <v>34</v>
      </c>
      <c r="P216" s="190">
        <v>9</v>
      </c>
    </row>
    <row r="217" spans="1:17" ht="19.5" thickBot="1" x14ac:dyDescent="0.25">
      <c r="A217" s="862"/>
      <c r="B217" s="971"/>
      <c r="C217" s="378"/>
      <c r="D217" s="179"/>
      <c r="E217" s="401"/>
      <c r="F217" s="655">
        <f t="shared" si="27"/>
        <v>0</v>
      </c>
      <c r="G217" s="655"/>
      <c r="H217" s="655"/>
      <c r="I217" s="655"/>
      <c r="J217" s="655"/>
      <c r="K217" s="655"/>
      <c r="L217" s="655"/>
      <c r="M217" s="341"/>
      <c r="N217" s="341"/>
      <c r="O217" s="341"/>
      <c r="P217" s="341"/>
    </row>
    <row r="218" spans="1:17" ht="19.5" thickBot="1" x14ac:dyDescent="0.25">
      <c r="A218" s="862"/>
      <c r="B218" s="971"/>
      <c r="C218" s="378"/>
      <c r="D218" s="179"/>
      <c r="E218" s="401"/>
      <c r="F218" s="401"/>
      <c r="G218" s="401"/>
      <c r="H218" s="401"/>
      <c r="I218" s="401"/>
      <c r="J218" s="401"/>
      <c r="K218" s="401"/>
      <c r="L218" s="401"/>
      <c r="M218" s="341"/>
      <c r="N218" s="341"/>
      <c r="O218" s="341"/>
      <c r="P218" s="341"/>
    </row>
    <row r="219" spans="1:17" ht="18.75" thickBot="1" x14ac:dyDescent="0.25">
      <c r="A219" s="862"/>
      <c r="B219" s="971"/>
      <c r="C219" s="378"/>
      <c r="D219" s="3" t="s">
        <v>1187</v>
      </c>
      <c r="E219" s="370"/>
      <c r="F219" s="370"/>
      <c r="G219" s="370"/>
      <c r="H219" s="370"/>
      <c r="I219" s="370"/>
      <c r="J219" s="370"/>
      <c r="K219" s="370"/>
      <c r="L219" s="370"/>
      <c r="M219" s="6">
        <f>SUM(M210:M218)</f>
        <v>140</v>
      </c>
      <c r="N219" s="6">
        <f>SUM(N210:N218)</f>
        <v>148</v>
      </c>
      <c r="O219" s="6">
        <f>SUM(O210:O218)</f>
        <v>156</v>
      </c>
      <c r="P219" s="6">
        <f>SUM(P210:P218)</f>
        <v>54</v>
      </c>
    </row>
    <row r="220" spans="1:17" ht="19.5" thickBot="1" x14ac:dyDescent="0.25">
      <c r="A220" s="862"/>
      <c r="B220" s="971"/>
      <c r="C220" s="378"/>
      <c r="D220" s="3" t="s">
        <v>1188</v>
      </c>
      <c r="E220" s="370"/>
      <c r="F220" s="370"/>
      <c r="G220" s="370"/>
      <c r="H220" s="370"/>
      <c r="I220" s="370"/>
      <c r="J220" s="370"/>
      <c r="K220" s="370"/>
      <c r="L220" s="370"/>
      <c r="M220" s="130">
        <f t="shared" ref="M220:O220" si="28">(M219*1.73*220*0.9)/1000</f>
        <v>47.955599999999997</v>
      </c>
      <c r="N220" s="130">
        <f t="shared" si="28"/>
        <v>50.695920000000008</v>
      </c>
      <c r="O220" s="130">
        <f t="shared" si="28"/>
        <v>53.436239999999998</v>
      </c>
      <c r="P220" s="131"/>
      <c r="Q220" s="156"/>
    </row>
    <row r="221" spans="1:17" ht="18.75" thickBot="1" x14ac:dyDescent="0.25">
      <c r="A221" s="862"/>
      <c r="B221" s="971"/>
      <c r="C221" s="378"/>
      <c r="D221" s="3" t="s">
        <v>1189</v>
      </c>
      <c r="E221" s="371"/>
      <c r="F221" s="371"/>
      <c r="G221" s="371"/>
      <c r="H221" s="371"/>
      <c r="I221" s="371"/>
      <c r="J221" s="371"/>
      <c r="K221" s="371"/>
      <c r="L221" s="371"/>
      <c r="M221" s="869">
        <f>(M220+N220+O220)</f>
        <v>152.08776</v>
      </c>
      <c r="N221" s="870"/>
      <c r="O221" s="870"/>
      <c r="P221" s="871"/>
    </row>
    <row r="222" spans="1:17" ht="19.5" thickBot="1" x14ac:dyDescent="0.25">
      <c r="A222" s="862"/>
      <c r="B222" s="971"/>
      <c r="C222" s="381"/>
      <c r="D222" s="898"/>
      <c r="E222" s="899"/>
      <c r="F222" s="899"/>
      <c r="G222" s="899"/>
      <c r="H222" s="899"/>
      <c r="I222" s="899"/>
      <c r="J222" s="899"/>
      <c r="K222" s="899"/>
      <c r="L222" s="899"/>
      <c r="M222" s="899"/>
      <c r="N222" s="899"/>
      <c r="O222" s="899"/>
      <c r="P222" s="900"/>
    </row>
    <row r="223" spans="1:17" ht="36.75" customHeight="1" thickBot="1" x14ac:dyDescent="0.25">
      <c r="A223" s="862"/>
      <c r="B223" s="971"/>
      <c r="C223" s="364" t="s">
        <v>1309</v>
      </c>
      <c r="D223" s="170" t="s">
        <v>1200</v>
      </c>
      <c r="E223" s="367" t="s">
        <v>1308</v>
      </c>
      <c r="F223" s="475" t="s">
        <v>1381</v>
      </c>
      <c r="G223" s="475" t="s">
        <v>1415</v>
      </c>
      <c r="H223" s="681" t="s">
        <v>1416</v>
      </c>
      <c r="I223" s="475" t="s">
        <v>1417</v>
      </c>
      <c r="J223" s="681" t="s">
        <v>1319</v>
      </c>
      <c r="K223" s="475" t="s">
        <v>1418</v>
      </c>
      <c r="L223" s="475" t="s">
        <v>1419</v>
      </c>
      <c r="M223" s="154" t="str">
        <f>'Данные по ТП'!C134</f>
        <v>ТМ-630/10</v>
      </c>
      <c r="N223" s="125" t="s">
        <v>1225</v>
      </c>
      <c r="O223" s="124" t="s">
        <v>5</v>
      </c>
      <c r="P223" s="126">
        <f>'Данные по ТП'!F134</f>
        <v>6796</v>
      </c>
    </row>
    <row r="224" spans="1:17" ht="19.5" thickBot="1" x14ac:dyDescent="0.25">
      <c r="A224" s="862"/>
      <c r="B224" s="971"/>
      <c r="C224" s="378">
        <v>9</v>
      </c>
      <c r="D224" s="179" t="s">
        <v>1473</v>
      </c>
      <c r="E224" s="401"/>
      <c r="F224" s="655">
        <f>((O224*1.73*220*0.9)/1000)+((N224*1.73*220*0.9)/1000)+((M224*1.73*220*0.9)/1000)</f>
        <v>19.52478</v>
      </c>
      <c r="G224" s="845">
        <v>225</v>
      </c>
      <c r="H224" s="845">
        <v>228</v>
      </c>
      <c r="I224" s="845">
        <v>224</v>
      </c>
      <c r="J224" s="845">
        <v>393</v>
      </c>
      <c r="K224" s="845">
        <v>392</v>
      </c>
      <c r="L224" s="845">
        <v>392</v>
      </c>
      <c r="M224" s="190">
        <v>12</v>
      </c>
      <c r="N224" s="190">
        <v>23</v>
      </c>
      <c r="O224" s="190">
        <v>22</v>
      </c>
      <c r="P224" s="190">
        <v>6</v>
      </c>
    </row>
    <row r="225" spans="1:17" ht="19.5" thickBot="1" x14ac:dyDescent="0.25">
      <c r="A225" s="862"/>
      <c r="B225" s="971"/>
      <c r="C225" s="378">
        <v>10</v>
      </c>
      <c r="D225" s="179" t="s">
        <v>484</v>
      </c>
      <c r="E225" s="401"/>
      <c r="F225" s="655">
        <f t="shared" ref="F225:F230" si="29">((O225*1.73*220*0.9)/1000)+((N225*1.73*220*0.9)/1000)+((M225*1.73*220*0.9)/1000)</f>
        <v>0</v>
      </c>
      <c r="G225" s="846"/>
      <c r="H225" s="846"/>
      <c r="I225" s="846"/>
      <c r="J225" s="846"/>
      <c r="K225" s="846"/>
      <c r="L225" s="846"/>
      <c r="M225" s="190">
        <v>0</v>
      </c>
      <c r="N225" s="190">
        <v>0</v>
      </c>
      <c r="O225" s="190">
        <v>0</v>
      </c>
      <c r="P225" s="190">
        <v>0</v>
      </c>
    </row>
    <row r="226" spans="1:17" ht="19.5" thickBot="1" x14ac:dyDescent="0.25">
      <c r="A226" s="862"/>
      <c r="B226" s="971"/>
      <c r="C226" s="378">
        <v>11</v>
      </c>
      <c r="D226" s="179" t="s">
        <v>485</v>
      </c>
      <c r="E226" s="401"/>
      <c r="F226" s="655">
        <f t="shared" si="29"/>
        <v>0</v>
      </c>
      <c r="G226" s="655"/>
      <c r="H226" s="655"/>
      <c r="I226" s="655"/>
      <c r="J226" s="655"/>
      <c r="K226" s="655"/>
      <c r="L226" s="655"/>
      <c r="M226" s="190">
        <v>0</v>
      </c>
      <c r="N226" s="190">
        <v>0</v>
      </c>
      <c r="O226" s="190">
        <v>0</v>
      </c>
      <c r="P226" s="190">
        <v>0</v>
      </c>
    </row>
    <row r="227" spans="1:17" ht="19.5" thickBot="1" x14ac:dyDescent="0.25">
      <c r="A227" s="862"/>
      <c r="B227" s="971"/>
      <c r="C227" s="378">
        <v>12</v>
      </c>
      <c r="D227" s="179" t="s">
        <v>486</v>
      </c>
      <c r="E227" s="401"/>
      <c r="F227" s="655">
        <f t="shared" si="29"/>
        <v>0</v>
      </c>
      <c r="G227" s="655"/>
      <c r="H227" s="655"/>
      <c r="I227" s="655"/>
      <c r="J227" s="655"/>
      <c r="K227" s="655"/>
      <c r="L227" s="655"/>
      <c r="M227" s="190">
        <v>0</v>
      </c>
      <c r="N227" s="190">
        <v>0</v>
      </c>
      <c r="O227" s="190">
        <v>0</v>
      </c>
      <c r="P227" s="190">
        <v>0</v>
      </c>
    </row>
    <row r="228" spans="1:17" ht="19.5" thickBot="1" x14ac:dyDescent="0.25">
      <c r="A228" s="862"/>
      <c r="B228" s="971"/>
      <c r="C228" s="378">
        <v>14</v>
      </c>
      <c r="D228" s="179" t="s">
        <v>487</v>
      </c>
      <c r="E228" s="401"/>
      <c r="F228" s="655">
        <f t="shared" si="29"/>
        <v>0</v>
      </c>
      <c r="G228" s="655"/>
      <c r="H228" s="655"/>
      <c r="I228" s="655"/>
      <c r="J228" s="655"/>
      <c r="K228" s="655"/>
      <c r="L228" s="655"/>
      <c r="M228" s="190">
        <v>0</v>
      </c>
      <c r="N228" s="190">
        <v>0</v>
      </c>
      <c r="O228" s="190">
        <v>0</v>
      </c>
      <c r="P228" s="190">
        <v>0</v>
      </c>
    </row>
    <row r="229" spans="1:17" ht="19.5" thickBot="1" x14ac:dyDescent="0.25">
      <c r="A229" s="862"/>
      <c r="B229" s="971"/>
      <c r="C229" s="378">
        <v>16</v>
      </c>
      <c r="D229" s="179" t="s">
        <v>488</v>
      </c>
      <c r="E229" s="401"/>
      <c r="F229" s="655">
        <f t="shared" si="29"/>
        <v>0</v>
      </c>
      <c r="G229" s="655"/>
      <c r="H229" s="655"/>
      <c r="I229" s="655"/>
      <c r="J229" s="655"/>
      <c r="K229" s="655"/>
      <c r="L229" s="655"/>
      <c r="M229" s="190">
        <v>0</v>
      </c>
      <c r="N229" s="190">
        <v>0</v>
      </c>
      <c r="O229" s="190">
        <v>0</v>
      </c>
      <c r="P229" s="190">
        <v>0</v>
      </c>
    </row>
    <row r="230" spans="1:17" ht="19.5" thickBot="1" x14ac:dyDescent="0.25">
      <c r="A230" s="862"/>
      <c r="B230" s="971"/>
      <c r="C230" s="378"/>
      <c r="D230" s="179"/>
      <c r="E230" s="401"/>
      <c r="F230" s="655">
        <f t="shared" si="29"/>
        <v>0</v>
      </c>
      <c r="G230" s="655"/>
      <c r="H230" s="655"/>
      <c r="I230" s="655"/>
      <c r="J230" s="655"/>
      <c r="K230" s="655"/>
      <c r="L230" s="655"/>
      <c r="M230" s="341"/>
      <c r="N230" s="341"/>
      <c r="O230" s="341"/>
      <c r="P230" s="341"/>
    </row>
    <row r="231" spans="1:17" ht="19.5" thickBot="1" x14ac:dyDescent="0.25">
      <c r="A231" s="862"/>
      <c r="B231" s="971"/>
      <c r="C231" s="378"/>
      <c r="D231" s="179"/>
      <c r="E231" s="401"/>
      <c r="F231" s="401"/>
      <c r="G231" s="401"/>
      <c r="H231" s="401"/>
      <c r="I231" s="401"/>
      <c r="J231" s="401"/>
      <c r="K231" s="401"/>
      <c r="L231" s="401"/>
      <c r="M231" s="341"/>
      <c r="N231" s="341"/>
      <c r="O231" s="341"/>
      <c r="P231" s="341"/>
    </row>
    <row r="232" spans="1:17" ht="18.75" thickBot="1" x14ac:dyDescent="0.25">
      <c r="A232" s="862"/>
      <c r="B232" s="971"/>
      <c r="C232" s="378"/>
      <c r="D232" s="3" t="s">
        <v>1186</v>
      </c>
      <c r="E232" s="370"/>
      <c r="F232" s="370"/>
      <c r="G232" s="370"/>
      <c r="H232" s="370"/>
      <c r="I232" s="370"/>
      <c r="J232" s="370"/>
      <c r="K232" s="370"/>
      <c r="L232" s="370"/>
      <c r="M232" s="6">
        <f>SUM(M224:M231)</f>
        <v>12</v>
      </c>
      <c r="N232" s="6">
        <f>SUM(N224:N231)</f>
        <v>23</v>
      </c>
      <c r="O232" s="6">
        <f>SUM(O224:O231)</f>
        <v>22</v>
      </c>
      <c r="P232" s="6">
        <f>SUM(P224:P231)</f>
        <v>6</v>
      </c>
    </row>
    <row r="233" spans="1:17" ht="19.5" thickBot="1" x14ac:dyDescent="0.25">
      <c r="A233" s="862"/>
      <c r="B233" s="971"/>
      <c r="C233" s="378"/>
      <c r="D233" s="3" t="s">
        <v>1188</v>
      </c>
      <c r="E233" s="370"/>
      <c r="F233" s="370"/>
      <c r="G233" s="370"/>
      <c r="H233" s="370"/>
      <c r="I233" s="370"/>
      <c r="J233" s="370"/>
      <c r="K233" s="370"/>
      <c r="L233" s="370"/>
      <c r="M233" s="130">
        <f t="shared" ref="M233:O233" si="30">(M232*1.73*220*0.9)/1000</f>
        <v>4.1104799999999999</v>
      </c>
      <c r="N233" s="130">
        <f t="shared" si="30"/>
        <v>7.8784199999999993</v>
      </c>
      <c r="O233" s="130">
        <f t="shared" si="30"/>
        <v>7.5358800000000006</v>
      </c>
      <c r="P233" s="131"/>
      <c r="Q233" s="156"/>
    </row>
    <row r="234" spans="1:17" ht="18.75" thickBot="1" x14ac:dyDescent="0.25">
      <c r="A234" s="862"/>
      <c r="B234" s="971"/>
      <c r="C234" s="378"/>
      <c r="D234" s="3" t="s">
        <v>1190</v>
      </c>
      <c r="E234" s="371"/>
      <c r="F234" s="371"/>
      <c r="G234" s="371"/>
      <c r="H234" s="371"/>
      <c r="I234" s="371"/>
      <c r="J234" s="371"/>
      <c r="K234" s="371"/>
      <c r="L234" s="371"/>
      <c r="M234" s="869">
        <f>(M233+N233+O233)</f>
        <v>19.52478</v>
      </c>
      <c r="N234" s="870"/>
      <c r="O234" s="870"/>
      <c r="P234" s="871"/>
    </row>
    <row r="235" spans="1:17" ht="19.5" thickBot="1" x14ac:dyDescent="0.25">
      <c r="A235" s="863"/>
      <c r="B235" s="972"/>
      <c r="C235" s="415"/>
      <c r="D235" s="37" t="s">
        <v>53</v>
      </c>
      <c r="E235" s="384"/>
      <c r="F235" s="384"/>
      <c r="G235" s="384"/>
      <c r="H235" s="384"/>
      <c r="I235" s="384"/>
      <c r="J235" s="384"/>
      <c r="K235" s="384"/>
      <c r="L235" s="384"/>
      <c r="M235" s="67">
        <f>M232+M219</f>
        <v>152</v>
      </c>
      <c r="N235" s="67">
        <f>N232+N219</f>
        <v>171</v>
      </c>
      <c r="O235" s="67">
        <f>O232+O219</f>
        <v>178</v>
      </c>
      <c r="P235" s="67">
        <f>P232+P219</f>
        <v>60</v>
      </c>
    </row>
    <row r="236" spans="1:17" ht="26.25" thickBot="1" x14ac:dyDescent="0.25">
      <c r="A236" s="606"/>
      <c r="B236" s="643"/>
      <c r="C236" s="643"/>
      <c r="D236" s="598" t="str">
        <f>HYPERLINK("#Оглавление!h12","&lt;&lt;&lt;&lt;&lt;")</f>
        <v>&lt;&lt;&lt;&lt;&lt;</v>
      </c>
      <c r="E236" s="643"/>
      <c r="F236" s="643"/>
      <c r="G236" s="643"/>
      <c r="H236" s="643"/>
      <c r="I236" s="643"/>
      <c r="J236" s="643"/>
      <c r="K236" s="643"/>
      <c r="L236" s="643"/>
      <c r="M236" s="643"/>
      <c r="N236" s="643"/>
      <c r="O236" s="643"/>
      <c r="P236" s="643"/>
    </row>
    <row r="237" spans="1:17" ht="36.75" customHeight="1" thickBot="1" x14ac:dyDescent="0.25">
      <c r="A237" s="181">
        <v>44883</v>
      </c>
      <c r="B237" s="57"/>
      <c r="C237" s="364" t="s">
        <v>1309</v>
      </c>
      <c r="D237" s="170" t="s">
        <v>1224</v>
      </c>
      <c r="E237" s="367" t="s">
        <v>1308</v>
      </c>
      <c r="F237" s="475" t="s">
        <v>1381</v>
      </c>
      <c r="G237" s="475" t="s">
        <v>1415</v>
      </c>
      <c r="H237" s="681" t="s">
        <v>1416</v>
      </c>
      <c r="I237" s="475" t="s">
        <v>1417</v>
      </c>
      <c r="J237" s="681" t="s">
        <v>1319</v>
      </c>
      <c r="K237" s="475" t="s">
        <v>1418</v>
      </c>
      <c r="L237" s="475" t="s">
        <v>1419</v>
      </c>
      <c r="M237" s="154" t="str">
        <f>'Данные по ТП'!C135</f>
        <v>ТМ-630/10</v>
      </c>
      <c r="N237" s="125" t="s">
        <v>1225</v>
      </c>
      <c r="O237" s="124" t="s">
        <v>5</v>
      </c>
      <c r="P237" s="126">
        <f>'Данные по ТП'!F135</f>
        <v>65892</v>
      </c>
    </row>
    <row r="238" spans="1:17" ht="22.5" customHeight="1" thickBot="1" x14ac:dyDescent="0.25">
      <c r="A238" s="850" t="s">
        <v>1744</v>
      </c>
      <c r="B238" s="970" t="s">
        <v>546</v>
      </c>
      <c r="C238" s="378">
        <v>1</v>
      </c>
      <c r="D238" s="179" t="s">
        <v>489</v>
      </c>
      <c r="E238" s="401"/>
      <c r="F238" s="655">
        <f>((O238*1.73*220*0.9)/1000)+((N238*1.73*220*0.9)/1000)+((M238*1.73*220*0.9)/1000)</f>
        <v>0</v>
      </c>
      <c r="G238" s="845">
        <v>231</v>
      </c>
      <c r="H238" s="845">
        <v>233</v>
      </c>
      <c r="I238" s="845">
        <v>229</v>
      </c>
      <c r="J238" s="845">
        <v>400</v>
      </c>
      <c r="K238" s="845">
        <v>398</v>
      </c>
      <c r="L238" s="845">
        <v>400</v>
      </c>
      <c r="M238" s="190">
        <v>0</v>
      </c>
      <c r="N238" s="190">
        <v>0</v>
      </c>
      <c r="O238" s="190">
        <v>0</v>
      </c>
      <c r="P238" s="190">
        <v>0</v>
      </c>
    </row>
    <row r="239" spans="1:17" ht="19.5" thickBot="1" x14ac:dyDescent="0.25">
      <c r="A239" s="862"/>
      <c r="B239" s="973"/>
      <c r="C239" s="378">
        <v>2</v>
      </c>
      <c r="D239" s="179" t="s">
        <v>490</v>
      </c>
      <c r="E239" s="401"/>
      <c r="F239" s="655">
        <f t="shared" ref="F239:F245" si="31">((O239*1.73*220*0.9)/1000)+((N239*1.73*220*0.9)/1000)+((M239*1.73*220*0.9)/1000)</f>
        <v>0</v>
      </c>
      <c r="G239" s="846"/>
      <c r="H239" s="846"/>
      <c r="I239" s="846"/>
      <c r="J239" s="846"/>
      <c r="K239" s="846"/>
      <c r="L239" s="846"/>
      <c r="M239" s="190">
        <v>0</v>
      </c>
      <c r="N239" s="190">
        <v>0</v>
      </c>
      <c r="O239" s="190">
        <v>0</v>
      </c>
      <c r="P239" s="190">
        <v>0</v>
      </c>
    </row>
    <row r="240" spans="1:17" ht="19.5" thickBot="1" x14ac:dyDescent="0.25">
      <c r="A240" s="862"/>
      <c r="B240" s="973"/>
      <c r="C240" s="378">
        <v>3</v>
      </c>
      <c r="D240" s="179" t="s">
        <v>491</v>
      </c>
      <c r="E240" s="401"/>
      <c r="F240" s="655">
        <f t="shared" si="31"/>
        <v>19.18224</v>
      </c>
      <c r="G240" s="655"/>
      <c r="H240" s="655"/>
      <c r="I240" s="655"/>
      <c r="J240" s="655"/>
      <c r="K240" s="655"/>
      <c r="L240" s="655"/>
      <c r="M240" s="190">
        <v>25</v>
      </c>
      <c r="N240" s="190">
        <v>16</v>
      </c>
      <c r="O240" s="190">
        <v>15</v>
      </c>
      <c r="P240" s="190">
        <v>8</v>
      </c>
    </row>
    <row r="241" spans="1:17" ht="19.5" thickBot="1" x14ac:dyDescent="0.25">
      <c r="A241" s="862"/>
      <c r="B241" s="973"/>
      <c r="C241" s="378">
        <v>4</v>
      </c>
      <c r="D241" s="179" t="s">
        <v>492</v>
      </c>
      <c r="E241" s="401"/>
      <c r="F241" s="655">
        <f t="shared" si="31"/>
        <v>0</v>
      </c>
      <c r="G241" s="655"/>
      <c r="H241" s="655"/>
      <c r="I241" s="655"/>
      <c r="J241" s="655"/>
      <c r="K241" s="655"/>
      <c r="L241" s="655"/>
      <c r="M241" s="190">
        <v>0</v>
      </c>
      <c r="N241" s="190">
        <v>0</v>
      </c>
      <c r="O241" s="190">
        <v>0</v>
      </c>
      <c r="P241" s="190">
        <v>0</v>
      </c>
    </row>
    <row r="242" spans="1:17" ht="19.5" thickBot="1" x14ac:dyDescent="0.25">
      <c r="A242" s="862"/>
      <c r="B242" s="973"/>
      <c r="C242" s="378">
        <v>5</v>
      </c>
      <c r="D242" s="179" t="s">
        <v>493</v>
      </c>
      <c r="E242" s="401"/>
      <c r="F242" s="655">
        <f t="shared" si="31"/>
        <v>5.8231799999999989</v>
      </c>
      <c r="G242" s="655"/>
      <c r="H242" s="655"/>
      <c r="I242" s="655"/>
      <c r="J242" s="655"/>
      <c r="K242" s="655"/>
      <c r="L242" s="655"/>
      <c r="M242" s="190">
        <v>7</v>
      </c>
      <c r="N242" s="190">
        <v>6</v>
      </c>
      <c r="O242" s="190">
        <v>4</v>
      </c>
      <c r="P242" s="190">
        <v>2</v>
      </c>
    </row>
    <row r="243" spans="1:17" ht="19.5" thickBot="1" x14ac:dyDescent="0.25">
      <c r="A243" s="862"/>
      <c r="B243" s="973"/>
      <c r="C243" s="378">
        <v>6</v>
      </c>
      <c r="D243" s="179" t="s">
        <v>494</v>
      </c>
      <c r="E243" s="401"/>
      <c r="F243" s="655">
        <f t="shared" si="31"/>
        <v>24.320340000000002</v>
      </c>
      <c r="G243" s="655"/>
      <c r="H243" s="655"/>
      <c r="I243" s="655"/>
      <c r="J243" s="655"/>
      <c r="K243" s="655"/>
      <c r="L243" s="655"/>
      <c r="M243" s="190">
        <v>15</v>
      </c>
      <c r="N243" s="190">
        <v>21</v>
      </c>
      <c r="O243" s="190">
        <v>35</v>
      </c>
      <c r="P243" s="190">
        <v>7</v>
      </c>
    </row>
    <row r="244" spans="1:17" ht="19.5" thickBot="1" x14ac:dyDescent="0.25">
      <c r="A244" s="862"/>
      <c r="B244" s="973"/>
      <c r="C244" s="378">
        <v>8</v>
      </c>
      <c r="D244" s="179" t="s">
        <v>495</v>
      </c>
      <c r="E244" s="401"/>
      <c r="F244" s="655">
        <f t="shared" si="31"/>
        <v>0</v>
      </c>
      <c r="G244" s="655"/>
      <c r="H244" s="655"/>
      <c r="I244" s="655"/>
      <c r="J244" s="655"/>
      <c r="K244" s="655"/>
      <c r="L244" s="655"/>
      <c r="M244" s="190">
        <v>0</v>
      </c>
      <c r="N244" s="190">
        <v>0</v>
      </c>
      <c r="O244" s="190">
        <v>0</v>
      </c>
      <c r="P244" s="190">
        <v>0</v>
      </c>
    </row>
    <row r="245" spans="1:17" ht="19.5" thickBot="1" x14ac:dyDescent="0.25">
      <c r="A245" s="862"/>
      <c r="B245" s="973"/>
      <c r="C245" s="378"/>
      <c r="D245" s="179" t="s">
        <v>1542</v>
      </c>
      <c r="E245" s="401"/>
      <c r="F245" s="401">
        <f t="shared" si="31"/>
        <v>0</v>
      </c>
      <c r="G245" s="401"/>
      <c r="H245" s="401"/>
      <c r="I245" s="401"/>
      <c r="J245" s="401"/>
      <c r="K245" s="401"/>
      <c r="L245" s="401"/>
      <c r="M245" s="341">
        <v>0</v>
      </c>
      <c r="N245" s="341">
        <v>0</v>
      </c>
      <c r="O245" s="341">
        <v>0</v>
      </c>
      <c r="P245" s="341">
        <v>0</v>
      </c>
    </row>
    <row r="246" spans="1:17" ht="19.5" thickBot="1" x14ac:dyDescent="0.25">
      <c r="A246" s="862"/>
      <c r="B246" s="973"/>
      <c r="C246" s="378"/>
      <c r="D246" s="179"/>
      <c r="E246" s="401"/>
      <c r="F246" s="401"/>
      <c r="G246" s="401"/>
      <c r="H246" s="401"/>
      <c r="I246" s="401"/>
      <c r="J246" s="401"/>
      <c r="K246" s="401"/>
      <c r="L246" s="401"/>
      <c r="M246" s="341"/>
      <c r="N246" s="341"/>
      <c r="O246" s="341"/>
      <c r="P246" s="341"/>
    </row>
    <row r="247" spans="1:17" ht="19.5" thickBot="1" x14ac:dyDescent="0.25">
      <c r="A247" s="862"/>
      <c r="B247" s="973"/>
      <c r="C247" s="378"/>
      <c r="D247" s="3" t="s">
        <v>1187</v>
      </c>
      <c r="E247" s="370"/>
      <c r="F247" s="370"/>
      <c r="G247" s="370"/>
      <c r="H247" s="370"/>
      <c r="I247" s="370"/>
      <c r="J247" s="370"/>
      <c r="K247" s="370"/>
      <c r="L247" s="370"/>
      <c r="M247" s="11">
        <f>SUM(M238:M246)</f>
        <v>47</v>
      </c>
      <c r="N247" s="11">
        <f>SUM(N238:N246)</f>
        <v>43</v>
      </c>
      <c r="O247" s="11">
        <f>SUM(O238:O246)</f>
        <v>54</v>
      </c>
      <c r="P247" s="11">
        <f>SUM(P238:P246)</f>
        <v>17</v>
      </c>
    </row>
    <row r="248" spans="1:17" ht="19.5" thickBot="1" x14ac:dyDescent="0.25">
      <c r="A248" s="862"/>
      <c r="B248" s="973"/>
      <c r="C248" s="378"/>
      <c r="D248" s="3" t="s">
        <v>1188</v>
      </c>
      <c r="E248" s="370"/>
      <c r="F248" s="370"/>
      <c r="G248" s="370"/>
      <c r="H248" s="370"/>
      <c r="I248" s="370"/>
      <c r="J248" s="370"/>
      <c r="K248" s="370"/>
      <c r="L248" s="370"/>
      <c r="M248" s="130">
        <f t="shared" ref="M248:O248" si="32">(M247*1.73*220*0.9)/1000</f>
        <v>16.09938</v>
      </c>
      <c r="N248" s="130">
        <f t="shared" si="32"/>
        <v>14.72922</v>
      </c>
      <c r="O248" s="130">
        <f t="shared" si="32"/>
        <v>18.497160000000004</v>
      </c>
      <c r="P248" s="131"/>
      <c r="Q248" s="156"/>
    </row>
    <row r="249" spans="1:17" ht="18.75" thickBot="1" x14ac:dyDescent="0.25">
      <c r="A249" s="862"/>
      <c r="B249" s="973"/>
      <c r="C249" s="378"/>
      <c r="D249" s="3" t="s">
        <v>1189</v>
      </c>
      <c r="E249" s="371"/>
      <c r="F249" s="371"/>
      <c r="G249" s="371"/>
      <c r="H249" s="371"/>
      <c r="I249" s="371"/>
      <c r="J249" s="371"/>
      <c r="K249" s="371"/>
      <c r="L249" s="371"/>
      <c r="M249" s="869">
        <f>(M248+N248+O248)</f>
        <v>49.325760000000002</v>
      </c>
      <c r="N249" s="870"/>
      <c r="O249" s="870"/>
      <c r="P249" s="871"/>
    </row>
    <row r="250" spans="1:17" ht="19.5" thickBot="1" x14ac:dyDescent="0.25">
      <c r="A250" s="862"/>
      <c r="B250" s="973"/>
      <c r="C250" s="381"/>
      <c r="D250" s="898"/>
      <c r="E250" s="899"/>
      <c r="F250" s="899"/>
      <c r="G250" s="899"/>
      <c r="H250" s="899"/>
      <c r="I250" s="899"/>
      <c r="J250" s="899"/>
      <c r="K250" s="899"/>
      <c r="L250" s="899"/>
      <c r="M250" s="899"/>
      <c r="N250" s="899"/>
      <c r="O250" s="899"/>
      <c r="P250" s="900"/>
    </row>
    <row r="251" spans="1:17" ht="48.75" customHeight="1" thickBot="1" x14ac:dyDescent="0.25">
      <c r="A251" s="862"/>
      <c r="B251" s="973"/>
      <c r="C251" s="364" t="s">
        <v>1309</v>
      </c>
      <c r="D251" s="170" t="s">
        <v>1200</v>
      </c>
      <c r="E251" s="367" t="s">
        <v>1308</v>
      </c>
      <c r="F251" s="475" t="s">
        <v>1381</v>
      </c>
      <c r="G251" s="475" t="s">
        <v>1415</v>
      </c>
      <c r="H251" s="681" t="s">
        <v>1416</v>
      </c>
      <c r="I251" s="475" t="s">
        <v>1417</v>
      </c>
      <c r="J251" s="681" t="s">
        <v>1319</v>
      </c>
      <c r="K251" s="475" t="s">
        <v>1418</v>
      </c>
      <c r="L251" s="475" t="s">
        <v>1419</v>
      </c>
      <c r="M251" s="154" t="str">
        <f>'Данные по ТП'!C135</f>
        <v>ТМ-630/10</v>
      </c>
      <c r="N251" s="125" t="s">
        <v>1225</v>
      </c>
      <c r="O251" s="124" t="s">
        <v>5</v>
      </c>
      <c r="P251" s="126">
        <f>'Данные по ТП'!F136</f>
        <v>58582</v>
      </c>
    </row>
    <row r="252" spans="1:17" ht="19.5" thickBot="1" x14ac:dyDescent="0.25">
      <c r="A252" s="862"/>
      <c r="B252" s="973"/>
      <c r="C252" s="378">
        <v>9</v>
      </c>
      <c r="D252" s="179" t="s">
        <v>496</v>
      </c>
      <c r="E252" s="401"/>
      <c r="F252" s="655">
        <f>((O252*1.73*220*0.9)/1000)+((N252*1.73*220*0.9)/1000)+((M252*1.73*220*0.9)/1000)</f>
        <v>14.729220000000002</v>
      </c>
      <c r="G252" s="845">
        <v>231</v>
      </c>
      <c r="H252" s="845">
        <v>232</v>
      </c>
      <c r="I252" s="845">
        <v>230</v>
      </c>
      <c r="J252" s="845">
        <v>400</v>
      </c>
      <c r="K252" s="845">
        <v>401</v>
      </c>
      <c r="L252" s="845">
        <v>399</v>
      </c>
      <c r="M252" s="190">
        <v>15</v>
      </c>
      <c r="N252" s="190">
        <v>20</v>
      </c>
      <c r="O252" s="190">
        <v>8</v>
      </c>
      <c r="P252" s="190">
        <v>13</v>
      </c>
    </row>
    <row r="253" spans="1:17" ht="19.5" thickBot="1" x14ac:dyDescent="0.25">
      <c r="A253" s="862"/>
      <c r="B253" s="973"/>
      <c r="C253" s="378">
        <v>10</v>
      </c>
      <c r="D253" s="179" t="s">
        <v>497</v>
      </c>
      <c r="E253" s="401"/>
      <c r="F253" s="655">
        <f t="shared" ref="F253:F258" si="33">((O253*1.73*220*0.9)/1000)+((N253*1.73*220*0.9)/1000)+((M253*1.73*220*0.9)/1000)</f>
        <v>32.19876</v>
      </c>
      <c r="G253" s="846"/>
      <c r="H253" s="846"/>
      <c r="I253" s="846"/>
      <c r="J253" s="846"/>
      <c r="K253" s="846"/>
      <c r="L253" s="846"/>
      <c r="M253" s="190">
        <v>24</v>
      </c>
      <c r="N253" s="190">
        <v>29</v>
      </c>
      <c r="O253" s="190">
        <v>41</v>
      </c>
      <c r="P253" s="190">
        <v>8</v>
      </c>
    </row>
    <row r="254" spans="1:17" ht="19.5" thickBot="1" x14ac:dyDescent="0.25">
      <c r="A254" s="862"/>
      <c r="B254" s="973"/>
      <c r="C254" s="378">
        <v>11</v>
      </c>
      <c r="D254" s="179" t="s">
        <v>498</v>
      </c>
      <c r="E254" s="401"/>
      <c r="F254" s="655">
        <f t="shared" si="33"/>
        <v>0</v>
      </c>
      <c r="G254" s="655"/>
      <c r="H254" s="655"/>
      <c r="I254" s="655"/>
      <c r="J254" s="655"/>
      <c r="K254" s="655"/>
      <c r="L254" s="655"/>
      <c r="M254" s="190">
        <v>0</v>
      </c>
      <c r="N254" s="190">
        <v>0</v>
      </c>
      <c r="O254" s="190">
        <v>0</v>
      </c>
      <c r="P254" s="190">
        <v>0</v>
      </c>
    </row>
    <row r="255" spans="1:17" ht="19.5" thickBot="1" x14ac:dyDescent="0.25">
      <c r="A255" s="862"/>
      <c r="B255" s="973"/>
      <c r="C255" s="378">
        <v>13</v>
      </c>
      <c r="D255" s="179" t="s">
        <v>499</v>
      </c>
      <c r="E255" s="401"/>
      <c r="F255" s="655">
        <f t="shared" si="33"/>
        <v>28.088280000000001</v>
      </c>
      <c r="G255" s="655"/>
      <c r="H255" s="655"/>
      <c r="I255" s="655"/>
      <c r="J255" s="655"/>
      <c r="K255" s="655"/>
      <c r="L255" s="655"/>
      <c r="M255" s="190">
        <v>17</v>
      </c>
      <c r="N255" s="190">
        <v>40</v>
      </c>
      <c r="O255" s="190">
        <v>25</v>
      </c>
      <c r="P255" s="190">
        <v>20</v>
      </c>
    </row>
    <row r="256" spans="1:17" ht="19.5" thickBot="1" x14ac:dyDescent="0.25">
      <c r="A256" s="862"/>
      <c r="B256" s="973"/>
      <c r="C256" s="378">
        <v>14</v>
      </c>
      <c r="D256" s="179" t="s">
        <v>500</v>
      </c>
      <c r="E256" s="401"/>
      <c r="F256" s="655">
        <f t="shared" si="33"/>
        <v>39.392099999999999</v>
      </c>
      <c r="G256" s="655"/>
      <c r="H256" s="655"/>
      <c r="I256" s="655"/>
      <c r="J256" s="655"/>
      <c r="K256" s="655"/>
      <c r="L256" s="655"/>
      <c r="M256" s="190">
        <v>49</v>
      </c>
      <c r="N256" s="190">
        <v>31</v>
      </c>
      <c r="O256" s="190">
        <v>35</v>
      </c>
      <c r="P256" s="190">
        <v>8</v>
      </c>
    </row>
    <row r="257" spans="1:17" ht="19.5" thickBot="1" x14ac:dyDescent="0.25">
      <c r="A257" s="862"/>
      <c r="B257" s="973"/>
      <c r="C257" s="378">
        <v>15</v>
      </c>
      <c r="D257" s="179" t="s">
        <v>501</v>
      </c>
      <c r="E257" s="401"/>
      <c r="F257" s="655">
        <f t="shared" si="33"/>
        <v>0</v>
      </c>
      <c r="G257" s="655"/>
      <c r="H257" s="655"/>
      <c r="I257" s="655"/>
      <c r="J257" s="655"/>
      <c r="K257" s="655"/>
      <c r="L257" s="655"/>
      <c r="M257" s="190">
        <v>0</v>
      </c>
      <c r="N257" s="190">
        <v>0</v>
      </c>
      <c r="O257" s="190">
        <v>0</v>
      </c>
      <c r="P257" s="190">
        <v>0</v>
      </c>
    </row>
    <row r="258" spans="1:17" ht="19.5" thickBot="1" x14ac:dyDescent="0.25">
      <c r="A258" s="862"/>
      <c r="B258" s="973"/>
      <c r="C258" s="378">
        <v>16</v>
      </c>
      <c r="D258" s="179" t="s">
        <v>502</v>
      </c>
      <c r="E258" s="401"/>
      <c r="F258" s="655">
        <f t="shared" si="33"/>
        <v>0</v>
      </c>
      <c r="G258" s="655"/>
      <c r="H258" s="655"/>
      <c r="I258" s="655"/>
      <c r="J258" s="655"/>
      <c r="K258" s="655"/>
      <c r="L258" s="655"/>
      <c r="M258" s="190">
        <v>0</v>
      </c>
      <c r="N258" s="190">
        <v>0</v>
      </c>
      <c r="O258" s="190">
        <v>0</v>
      </c>
      <c r="P258" s="190">
        <v>0</v>
      </c>
    </row>
    <row r="259" spans="1:17" ht="19.5" thickBot="1" x14ac:dyDescent="0.25">
      <c r="A259" s="862"/>
      <c r="B259" s="973"/>
      <c r="C259" s="378"/>
      <c r="D259" s="179"/>
      <c r="E259" s="401"/>
      <c r="F259" s="401"/>
      <c r="G259" s="401"/>
      <c r="H259" s="401"/>
      <c r="I259" s="401"/>
      <c r="J259" s="401"/>
      <c r="K259" s="401"/>
      <c r="L259" s="401"/>
      <c r="M259" s="341"/>
      <c r="N259" s="341"/>
      <c r="O259" s="341"/>
      <c r="P259" s="341"/>
    </row>
    <row r="260" spans="1:17" ht="19.5" thickBot="1" x14ac:dyDescent="0.25">
      <c r="A260" s="862"/>
      <c r="B260" s="973"/>
      <c r="C260" s="378"/>
      <c r="D260" s="179"/>
      <c r="E260" s="401"/>
      <c r="F260" s="401"/>
      <c r="G260" s="401"/>
      <c r="H260" s="401"/>
      <c r="I260" s="401"/>
      <c r="J260" s="401"/>
      <c r="K260" s="401"/>
      <c r="L260" s="401"/>
      <c r="M260" s="341"/>
      <c r="N260" s="341"/>
      <c r="O260" s="341"/>
      <c r="P260" s="341"/>
    </row>
    <row r="261" spans="1:17" ht="19.5" thickBot="1" x14ac:dyDescent="0.25">
      <c r="A261" s="862"/>
      <c r="B261" s="973"/>
      <c r="C261" s="378"/>
      <c r="D261" s="3" t="s">
        <v>1186</v>
      </c>
      <c r="E261" s="370"/>
      <c r="F261" s="370"/>
      <c r="G261" s="370"/>
      <c r="H261" s="370"/>
      <c r="I261" s="370"/>
      <c r="J261" s="370"/>
      <c r="K261" s="370"/>
      <c r="L261" s="370"/>
      <c r="M261" s="11">
        <f>SUM(M252:M260)</f>
        <v>105</v>
      </c>
      <c r="N261" s="11">
        <f>SUM(N252:N260)</f>
        <v>120</v>
      </c>
      <c r="O261" s="11">
        <f>SUM(O252:O260)</f>
        <v>109</v>
      </c>
      <c r="P261" s="11">
        <f>SUM(P252:P260)</f>
        <v>49</v>
      </c>
    </row>
    <row r="262" spans="1:17" ht="19.5" thickBot="1" x14ac:dyDescent="0.25">
      <c r="A262" s="862"/>
      <c r="B262" s="973"/>
      <c r="C262" s="378"/>
      <c r="D262" s="3" t="s">
        <v>1188</v>
      </c>
      <c r="E262" s="370"/>
      <c r="F262" s="370"/>
      <c r="G262" s="370"/>
      <c r="H262" s="370"/>
      <c r="I262" s="370"/>
      <c r="J262" s="370"/>
      <c r="K262" s="370"/>
      <c r="L262" s="370"/>
      <c r="M262" s="130">
        <f t="shared" ref="M262:O262" si="34">(M261*1.73*220*0.9)/1000</f>
        <v>35.966700000000003</v>
      </c>
      <c r="N262" s="130">
        <f t="shared" si="34"/>
        <v>41.104800000000004</v>
      </c>
      <c r="O262" s="130">
        <f t="shared" si="34"/>
        <v>37.336860000000001</v>
      </c>
      <c r="P262" s="131"/>
      <c r="Q262" s="156"/>
    </row>
    <row r="263" spans="1:17" ht="18.75" thickBot="1" x14ac:dyDescent="0.25">
      <c r="A263" s="862"/>
      <c r="B263" s="973"/>
      <c r="C263" s="378"/>
      <c r="D263" s="3" t="s">
        <v>1190</v>
      </c>
      <c r="E263" s="371"/>
      <c r="F263" s="371"/>
      <c r="G263" s="371"/>
      <c r="H263" s="371"/>
      <c r="I263" s="371"/>
      <c r="J263" s="371"/>
      <c r="K263" s="371"/>
      <c r="L263" s="371"/>
      <c r="M263" s="869">
        <f>(M262+N262+O262)</f>
        <v>114.40836000000002</v>
      </c>
      <c r="N263" s="870"/>
      <c r="O263" s="870"/>
      <c r="P263" s="871"/>
    </row>
    <row r="264" spans="1:17" ht="19.5" thickBot="1" x14ac:dyDescent="0.25">
      <c r="A264" s="863"/>
      <c r="B264" s="974"/>
      <c r="C264" s="415"/>
      <c r="D264" s="37" t="s">
        <v>53</v>
      </c>
      <c r="E264" s="384"/>
      <c r="F264" s="384"/>
      <c r="G264" s="384"/>
      <c r="H264" s="384"/>
      <c r="I264" s="384"/>
      <c r="J264" s="384"/>
      <c r="K264" s="384"/>
      <c r="L264" s="384"/>
      <c r="M264" s="67">
        <f>M261+M247</f>
        <v>152</v>
      </c>
      <c r="N264" s="67">
        <f>N261+N247</f>
        <v>163</v>
      </c>
      <c r="O264" s="67">
        <f>O261+O247</f>
        <v>163</v>
      </c>
      <c r="P264" s="67">
        <f>P261+P247</f>
        <v>66</v>
      </c>
    </row>
    <row r="265" spans="1:17" ht="36" customHeight="1" thickBot="1" x14ac:dyDescent="0.25">
      <c r="A265" s="606"/>
      <c r="B265" s="606"/>
      <c r="C265" s="606"/>
      <c r="D265" s="598" t="str">
        <f>HYPERLINK("#Оглавление!h12","&lt;&lt;&lt;&lt;&lt;")</f>
        <v>&lt;&lt;&lt;&lt;&lt;</v>
      </c>
      <c r="E265" s="606"/>
      <c r="F265" s="606"/>
      <c r="G265" s="606"/>
      <c r="H265" s="606"/>
      <c r="I265" s="606"/>
      <c r="J265" s="606"/>
      <c r="K265" s="606"/>
      <c r="L265" s="606"/>
      <c r="M265" s="606"/>
      <c r="N265" s="606"/>
      <c r="O265" s="606"/>
      <c r="P265" s="606"/>
    </row>
    <row r="266" spans="1:17" ht="42" customHeight="1" thickBot="1" x14ac:dyDescent="0.25">
      <c r="A266" s="181">
        <v>44883</v>
      </c>
      <c r="B266" s="57"/>
      <c r="C266" s="364" t="s">
        <v>1309</v>
      </c>
      <c r="D266" s="170" t="s">
        <v>1224</v>
      </c>
      <c r="E266" s="367" t="s">
        <v>1308</v>
      </c>
      <c r="F266" s="475" t="s">
        <v>1381</v>
      </c>
      <c r="G266" s="475" t="s">
        <v>1415</v>
      </c>
      <c r="H266" s="681" t="s">
        <v>1416</v>
      </c>
      <c r="I266" s="475" t="s">
        <v>1417</v>
      </c>
      <c r="J266" s="681" t="s">
        <v>1319</v>
      </c>
      <c r="K266" s="475" t="s">
        <v>1418</v>
      </c>
      <c r="L266" s="475" t="s">
        <v>1419</v>
      </c>
      <c r="M266" s="154" t="str">
        <f>'Данные по ТП'!C137</f>
        <v>ТМ-630/10</v>
      </c>
      <c r="N266" s="125" t="s">
        <v>1225</v>
      </c>
      <c r="O266" s="124" t="s">
        <v>5</v>
      </c>
      <c r="P266" s="126">
        <f>'Данные по ТП'!F137</f>
        <v>56203</v>
      </c>
    </row>
    <row r="267" spans="1:17" ht="19.5" thickBot="1" x14ac:dyDescent="0.25">
      <c r="A267" s="850" t="s">
        <v>1743</v>
      </c>
      <c r="B267" s="970" t="s">
        <v>547</v>
      </c>
      <c r="C267" s="378">
        <v>1</v>
      </c>
      <c r="D267" s="179" t="s">
        <v>1024</v>
      </c>
      <c r="E267" s="401"/>
      <c r="F267" s="655">
        <f>((O267*1.73*220*0.9)/1000)+((N267*1.73*220*0.9)/1000)+((M267*1.73*220*0.9)/1000)</f>
        <v>0</v>
      </c>
      <c r="G267" s="845">
        <v>235</v>
      </c>
      <c r="H267" s="845">
        <v>241</v>
      </c>
      <c r="I267" s="845">
        <v>237</v>
      </c>
      <c r="J267" s="845">
        <v>410</v>
      </c>
      <c r="K267" s="845">
        <v>411</v>
      </c>
      <c r="L267" s="845">
        <v>409</v>
      </c>
      <c r="M267" s="190"/>
      <c r="N267" s="190"/>
      <c r="O267" s="190"/>
      <c r="P267" s="190"/>
    </row>
    <row r="268" spans="1:17" ht="19.5" thickBot="1" x14ac:dyDescent="0.25">
      <c r="A268" s="862"/>
      <c r="B268" s="973"/>
      <c r="C268" s="378">
        <v>2</v>
      </c>
      <c r="D268" s="179" t="s">
        <v>503</v>
      </c>
      <c r="E268" s="401"/>
      <c r="F268" s="655">
        <f t="shared" ref="F268:F274" si="35">((O268*1.73*220*0.9)/1000)+((N268*1.73*220*0.9)/1000)+((M268*1.73*220*0.9)/1000)</f>
        <v>47.613060000000004</v>
      </c>
      <c r="G268" s="846"/>
      <c r="H268" s="846"/>
      <c r="I268" s="846"/>
      <c r="J268" s="846"/>
      <c r="K268" s="846"/>
      <c r="L268" s="846"/>
      <c r="M268" s="190">
        <v>50</v>
      </c>
      <c r="N268" s="190">
        <v>26</v>
      </c>
      <c r="O268" s="190">
        <v>63</v>
      </c>
      <c r="P268" s="190">
        <v>26</v>
      </c>
    </row>
    <row r="269" spans="1:17" ht="19.5" thickBot="1" x14ac:dyDescent="0.25">
      <c r="A269" s="862"/>
      <c r="B269" s="973"/>
      <c r="C269" s="378">
        <v>3</v>
      </c>
      <c r="D269" s="179" t="s">
        <v>504</v>
      </c>
      <c r="E269" s="401"/>
      <c r="F269" s="655">
        <f t="shared" si="35"/>
        <v>0</v>
      </c>
      <c r="G269" s="655"/>
      <c r="H269" s="655"/>
      <c r="I269" s="655"/>
      <c r="J269" s="655"/>
      <c r="K269" s="655"/>
      <c r="L269" s="655"/>
      <c r="M269" s="190">
        <v>0</v>
      </c>
      <c r="N269" s="190">
        <v>0</v>
      </c>
      <c r="O269" s="190">
        <v>0</v>
      </c>
      <c r="P269" s="190">
        <v>0</v>
      </c>
    </row>
    <row r="270" spans="1:17" ht="19.5" thickBot="1" x14ac:dyDescent="0.25">
      <c r="A270" s="862"/>
      <c r="B270" s="973"/>
      <c r="C270" s="378">
        <v>4</v>
      </c>
      <c r="D270" s="179" t="s">
        <v>505</v>
      </c>
      <c r="E270" s="401"/>
      <c r="F270" s="655">
        <f t="shared" si="35"/>
        <v>20.552399999999999</v>
      </c>
      <c r="G270" s="655"/>
      <c r="H270" s="655"/>
      <c r="I270" s="655"/>
      <c r="J270" s="655"/>
      <c r="K270" s="655"/>
      <c r="L270" s="655"/>
      <c r="M270" s="190">
        <v>9</v>
      </c>
      <c r="N270" s="190">
        <v>25</v>
      </c>
      <c r="O270" s="190">
        <v>26</v>
      </c>
      <c r="P270" s="190">
        <v>2</v>
      </c>
    </row>
    <row r="271" spans="1:17" ht="19.5" thickBot="1" x14ac:dyDescent="0.25">
      <c r="A271" s="862"/>
      <c r="B271" s="973"/>
      <c r="C271" s="378">
        <v>5</v>
      </c>
      <c r="D271" s="179" t="s">
        <v>506</v>
      </c>
      <c r="E271" s="401"/>
      <c r="F271" s="655">
        <f t="shared" si="35"/>
        <v>0</v>
      </c>
      <c r="G271" s="655"/>
      <c r="H271" s="655"/>
      <c r="I271" s="655"/>
      <c r="J271" s="655"/>
      <c r="K271" s="655"/>
      <c r="L271" s="655"/>
      <c r="M271" s="190">
        <v>0</v>
      </c>
      <c r="N271" s="190">
        <v>0</v>
      </c>
      <c r="O271" s="190">
        <v>0</v>
      </c>
      <c r="P271" s="190">
        <v>0</v>
      </c>
    </row>
    <row r="272" spans="1:17" ht="19.5" thickBot="1" x14ac:dyDescent="0.25">
      <c r="A272" s="862"/>
      <c r="B272" s="973"/>
      <c r="C272" s="378">
        <v>6</v>
      </c>
      <c r="D272" s="179" t="s">
        <v>507</v>
      </c>
      <c r="E272" s="401"/>
      <c r="F272" s="655">
        <f t="shared" si="35"/>
        <v>0</v>
      </c>
      <c r="G272" s="655"/>
      <c r="H272" s="655"/>
      <c r="I272" s="655"/>
      <c r="J272" s="655"/>
      <c r="K272" s="655"/>
      <c r="L272" s="655"/>
      <c r="M272" s="190">
        <v>0</v>
      </c>
      <c r="N272" s="190">
        <v>0</v>
      </c>
      <c r="O272" s="190">
        <v>0</v>
      </c>
      <c r="P272" s="190">
        <v>0</v>
      </c>
    </row>
    <row r="273" spans="1:17" ht="19.5" thickBot="1" x14ac:dyDescent="0.25">
      <c r="A273" s="862"/>
      <c r="B273" s="973"/>
      <c r="C273" s="378">
        <v>7</v>
      </c>
      <c r="D273" s="179" t="s">
        <v>1602</v>
      </c>
      <c r="E273" s="401"/>
      <c r="F273" s="655">
        <f t="shared" si="35"/>
        <v>0</v>
      </c>
      <c r="G273" s="655"/>
      <c r="H273" s="655"/>
      <c r="I273" s="655"/>
      <c r="J273" s="655"/>
      <c r="K273" s="655"/>
      <c r="L273" s="655"/>
      <c r="M273" s="190"/>
      <c r="N273" s="190"/>
      <c r="O273" s="190"/>
      <c r="P273" s="190"/>
    </row>
    <row r="274" spans="1:17" ht="19.5" thickBot="1" x14ac:dyDescent="0.25">
      <c r="A274" s="862"/>
      <c r="B274" s="973"/>
      <c r="C274" s="378">
        <v>8</v>
      </c>
      <c r="D274" s="179" t="s">
        <v>508</v>
      </c>
      <c r="E274" s="401"/>
      <c r="F274" s="655">
        <f t="shared" si="35"/>
        <v>6.8507999999999996</v>
      </c>
      <c r="G274" s="655"/>
      <c r="H274" s="655"/>
      <c r="I274" s="655"/>
      <c r="J274" s="655"/>
      <c r="K274" s="655"/>
      <c r="L274" s="655"/>
      <c r="M274" s="190">
        <v>5</v>
      </c>
      <c r="N274" s="190">
        <v>8</v>
      </c>
      <c r="O274" s="190">
        <v>7</v>
      </c>
      <c r="P274" s="190">
        <v>17</v>
      </c>
    </row>
    <row r="275" spans="1:17" ht="19.5" thickBot="1" x14ac:dyDescent="0.25">
      <c r="A275" s="862"/>
      <c r="B275" s="973"/>
      <c r="C275" s="378"/>
      <c r="D275" s="179"/>
      <c r="E275" s="401"/>
      <c r="F275" s="401"/>
      <c r="G275" s="401"/>
      <c r="H275" s="401"/>
      <c r="I275" s="401"/>
      <c r="J275" s="401"/>
      <c r="K275" s="401"/>
      <c r="L275" s="401"/>
      <c r="M275" s="341"/>
      <c r="N275" s="341"/>
      <c r="O275" s="341"/>
      <c r="P275" s="341"/>
    </row>
    <row r="276" spans="1:17" ht="19.5" thickBot="1" x14ac:dyDescent="0.25">
      <c r="A276" s="862"/>
      <c r="B276" s="973"/>
      <c r="C276" s="378"/>
      <c r="D276" s="179"/>
      <c r="E276" s="401"/>
      <c r="F276" s="401"/>
      <c r="G276" s="401"/>
      <c r="H276" s="401"/>
      <c r="I276" s="401"/>
      <c r="J276" s="401"/>
      <c r="K276" s="401"/>
      <c r="L276" s="401"/>
      <c r="M276" s="341"/>
      <c r="N276" s="341"/>
      <c r="O276" s="341"/>
      <c r="P276" s="341"/>
    </row>
    <row r="277" spans="1:17" ht="19.5" thickBot="1" x14ac:dyDescent="0.25">
      <c r="A277" s="862"/>
      <c r="B277" s="973"/>
      <c r="C277" s="378"/>
      <c r="D277" s="3" t="s">
        <v>1187</v>
      </c>
      <c r="E277" s="370"/>
      <c r="F277" s="370"/>
      <c r="G277" s="370"/>
      <c r="H277" s="370"/>
      <c r="I277" s="370"/>
      <c r="J277" s="370"/>
      <c r="K277" s="370"/>
      <c r="L277" s="370"/>
      <c r="M277" s="11">
        <f>SUM(M268:M276)</f>
        <v>64</v>
      </c>
      <c r="N277" s="11">
        <f>SUM(N268:N276)</f>
        <v>59</v>
      </c>
      <c r="O277" s="11">
        <f>SUM(O268:O276)</f>
        <v>96</v>
      </c>
      <c r="P277" s="11">
        <f>SUM(P268:P276)</f>
        <v>45</v>
      </c>
    </row>
    <row r="278" spans="1:17" ht="19.5" thickBot="1" x14ac:dyDescent="0.25">
      <c r="A278" s="862"/>
      <c r="B278" s="973"/>
      <c r="C278" s="378"/>
      <c r="D278" s="3" t="s">
        <v>1188</v>
      </c>
      <c r="E278" s="370"/>
      <c r="F278" s="370"/>
      <c r="G278" s="370"/>
      <c r="H278" s="370"/>
      <c r="I278" s="370"/>
      <c r="J278" s="370"/>
      <c r="K278" s="370"/>
      <c r="L278" s="370"/>
      <c r="M278" s="130">
        <f t="shared" ref="M278:O278" si="36">(M277*1.73*220*0.9)/1000</f>
        <v>21.922560000000001</v>
      </c>
      <c r="N278" s="130">
        <f t="shared" si="36"/>
        <v>20.209859999999995</v>
      </c>
      <c r="O278" s="130">
        <f t="shared" si="36"/>
        <v>32.883839999999999</v>
      </c>
      <c r="P278" s="131"/>
      <c r="Q278" s="156"/>
    </row>
    <row r="279" spans="1:17" ht="18.75" thickBot="1" x14ac:dyDescent="0.25">
      <c r="A279" s="862"/>
      <c r="B279" s="973"/>
      <c r="C279" s="378"/>
      <c r="D279" s="3" t="s">
        <v>1189</v>
      </c>
      <c r="E279" s="371"/>
      <c r="F279" s="371"/>
      <c r="G279" s="371"/>
      <c r="H279" s="371"/>
      <c r="I279" s="371"/>
      <c r="J279" s="371"/>
      <c r="K279" s="371"/>
      <c r="L279" s="371"/>
      <c r="M279" s="869">
        <f>(M278+N278+O278)</f>
        <v>75.016259999999988</v>
      </c>
      <c r="N279" s="870"/>
      <c r="O279" s="870"/>
      <c r="P279" s="871"/>
    </row>
    <row r="280" spans="1:17" ht="19.5" thickBot="1" x14ac:dyDescent="0.25">
      <c r="A280" s="862"/>
      <c r="B280" s="973"/>
      <c r="C280" s="381"/>
      <c r="D280" s="898"/>
      <c r="E280" s="899"/>
      <c r="F280" s="899"/>
      <c r="G280" s="899"/>
      <c r="H280" s="899"/>
      <c r="I280" s="899"/>
      <c r="J280" s="899"/>
      <c r="K280" s="899"/>
      <c r="L280" s="899"/>
      <c r="M280" s="899"/>
      <c r="N280" s="899"/>
      <c r="O280" s="899"/>
      <c r="P280" s="900"/>
    </row>
    <row r="281" spans="1:17" ht="39" customHeight="1" thickBot="1" x14ac:dyDescent="0.25">
      <c r="A281" s="862"/>
      <c r="B281" s="973"/>
      <c r="C281" s="364" t="s">
        <v>1309</v>
      </c>
      <c r="D281" s="170" t="s">
        <v>1200</v>
      </c>
      <c r="E281" s="367" t="s">
        <v>1308</v>
      </c>
      <c r="F281" s="475" t="s">
        <v>1381</v>
      </c>
      <c r="G281" s="475" t="s">
        <v>1415</v>
      </c>
      <c r="H281" s="681" t="s">
        <v>1416</v>
      </c>
      <c r="I281" s="475" t="s">
        <v>1417</v>
      </c>
      <c r="J281" s="681" t="s">
        <v>1319</v>
      </c>
      <c r="K281" s="475" t="s">
        <v>1418</v>
      </c>
      <c r="L281" s="475" t="s">
        <v>1419</v>
      </c>
      <c r="M281" s="154" t="str">
        <f>'Данные по ТП'!C138</f>
        <v>ТМ-630/10</v>
      </c>
      <c r="N281" s="125" t="s">
        <v>1225</v>
      </c>
      <c r="O281" s="124" t="s">
        <v>5</v>
      </c>
      <c r="P281" s="126">
        <f>'Данные по ТП'!F138</f>
        <v>18711</v>
      </c>
    </row>
    <row r="282" spans="1:17" ht="19.5" thickBot="1" x14ac:dyDescent="0.25">
      <c r="A282" s="862"/>
      <c r="B282" s="973"/>
      <c r="C282" s="378">
        <v>10</v>
      </c>
      <c r="D282" s="179" t="s">
        <v>1603</v>
      </c>
      <c r="E282" s="401"/>
      <c r="F282" s="655">
        <f>((O282*1.73*220*0.9)/1000)+((N282*1.73*220*0.9)/1000)+((M282*1.73*220*0.9)/1000)</f>
        <v>27.745739999999998</v>
      </c>
      <c r="G282" s="845">
        <v>227</v>
      </c>
      <c r="H282" s="845">
        <v>232</v>
      </c>
      <c r="I282" s="845">
        <v>234</v>
      </c>
      <c r="J282" s="845">
        <v>399</v>
      </c>
      <c r="K282" s="845">
        <v>397</v>
      </c>
      <c r="L282" s="845">
        <v>399</v>
      </c>
      <c r="M282" s="190">
        <v>23</v>
      </c>
      <c r="N282" s="190">
        <v>13</v>
      </c>
      <c r="O282" s="190">
        <v>45</v>
      </c>
      <c r="P282" s="190">
        <v>16</v>
      </c>
    </row>
    <row r="283" spans="1:17" ht="19.5" thickBot="1" x14ac:dyDescent="0.25">
      <c r="A283" s="862"/>
      <c r="B283" s="973"/>
      <c r="C283" s="378">
        <v>12</v>
      </c>
      <c r="D283" s="179" t="s">
        <v>509</v>
      </c>
      <c r="E283" s="401"/>
      <c r="F283" s="655">
        <f t="shared" ref="F283:F286" si="37">((O283*1.73*220*0.9)/1000)+((N283*1.73*220*0.9)/1000)+((M283*1.73*220*0.9)/1000)</f>
        <v>45.900360000000006</v>
      </c>
      <c r="G283" s="846"/>
      <c r="H283" s="846"/>
      <c r="I283" s="846"/>
      <c r="J283" s="846"/>
      <c r="K283" s="846"/>
      <c r="L283" s="846"/>
      <c r="M283" s="190">
        <v>74</v>
      </c>
      <c r="N283" s="190">
        <v>39</v>
      </c>
      <c r="O283" s="190">
        <v>21</v>
      </c>
      <c r="P283" s="190">
        <v>47</v>
      </c>
    </row>
    <row r="284" spans="1:17" ht="19.5" thickBot="1" x14ac:dyDescent="0.25">
      <c r="A284" s="862"/>
      <c r="B284" s="973"/>
      <c r="C284" s="378">
        <v>14</v>
      </c>
      <c r="D284" s="179" t="s">
        <v>510</v>
      </c>
      <c r="E284" s="401"/>
      <c r="F284" s="655">
        <f t="shared" si="37"/>
        <v>44.872740000000007</v>
      </c>
      <c r="G284" s="655"/>
      <c r="H284" s="655"/>
      <c r="I284" s="655"/>
      <c r="J284" s="655"/>
      <c r="K284" s="655"/>
      <c r="L284" s="655"/>
      <c r="M284" s="190">
        <v>27</v>
      </c>
      <c r="N284" s="190">
        <v>47</v>
      </c>
      <c r="O284" s="190">
        <v>57</v>
      </c>
      <c r="P284" s="190">
        <v>12</v>
      </c>
    </row>
    <row r="285" spans="1:17" ht="19.5" thickBot="1" x14ac:dyDescent="0.25">
      <c r="A285" s="862"/>
      <c r="B285" s="973"/>
      <c r="C285" s="378">
        <v>15</v>
      </c>
      <c r="D285" s="179" t="s">
        <v>511</v>
      </c>
      <c r="E285" s="401"/>
      <c r="F285" s="655">
        <f t="shared" si="37"/>
        <v>5.1381000000000006</v>
      </c>
      <c r="G285" s="655"/>
      <c r="H285" s="655"/>
      <c r="I285" s="655"/>
      <c r="J285" s="655"/>
      <c r="K285" s="655"/>
      <c r="L285" s="655"/>
      <c r="M285" s="190">
        <v>10</v>
      </c>
      <c r="N285" s="190">
        <v>5</v>
      </c>
      <c r="O285" s="190">
        <v>0</v>
      </c>
      <c r="P285" s="190">
        <v>7</v>
      </c>
    </row>
    <row r="286" spans="1:17" ht="19.5" thickBot="1" x14ac:dyDescent="0.25">
      <c r="A286" s="862"/>
      <c r="B286" s="973"/>
      <c r="C286" s="378"/>
      <c r="D286" s="179" t="s">
        <v>1633</v>
      </c>
      <c r="E286" s="401"/>
      <c r="F286" s="655">
        <f t="shared" si="37"/>
        <v>0</v>
      </c>
      <c r="G286" s="655"/>
      <c r="H286" s="655"/>
      <c r="I286" s="655"/>
      <c r="J286" s="655"/>
      <c r="K286" s="655"/>
      <c r="L286" s="655"/>
      <c r="M286" s="341">
        <v>0</v>
      </c>
      <c r="N286" s="341">
        <v>0</v>
      </c>
      <c r="O286" s="341">
        <v>0</v>
      </c>
      <c r="P286" s="341">
        <v>0</v>
      </c>
    </row>
    <row r="287" spans="1:17" ht="19.5" thickBot="1" x14ac:dyDescent="0.25">
      <c r="A287" s="862"/>
      <c r="B287" s="973"/>
      <c r="C287" s="378"/>
      <c r="D287" s="179"/>
      <c r="E287" s="401"/>
      <c r="F287" s="401"/>
      <c r="G287" s="401"/>
      <c r="H287" s="401"/>
      <c r="I287" s="401"/>
      <c r="J287" s="401"/>
      <c r="K287" s="401"/>
      <c r="L287" s="401"/>
      <c r="M287" s="341"/>
      <c r="N287" s="341"/>
      <c r="O287" s="341"/>
      <c r="P287" s="341"/>
    </row>
    <row r="288" spans="1:17" ht="19.5" thickBot="1" x14ac:dyDescent="0.25">
      <c r="A288" s="862"/>
      <c r="B288" s="973"/>
      <c r="C288" s="378"/>
      <c r="D288" s="3" t="s">
        <v>1186</v>
      </c>
      <c r="E288" s="370"/>
      <c r="F288" s="370"/>
      <c r="G288" s="370"/>
      <c r="H288" s="370"/>
      <c r="I288" s="370"/>
      <c r="J288" s="370"/>
      <c r="K288" s="370"/>
      <c r="L288" s="370"/>
      <c r="M288" s="11">
        <f>SUM(M283:M287)</f>
        <v>111</v>
      </c>
      <c r="N288" s="11">
        <f>SUM(N283:N287)</f>
        <v>91</v>
      </c>
      <c r="O288" s="11">
        <f>SUM(O283:O287)</f>
        <v>78</v>
      </c>
      <c r="P288" s="11">
        <f>SUM(P283:P287)</f>
        <v>66</v>
      </c>
    </row>
    <row r="289" spans="1:17" ht="19.5" thickBot="1" x14ac:dyDescent="0.25">
      <c r="A289" s="862"/>
      <c r="B289" s="973"/>
      <c r="C289" s="378"/>
      <c r="D289" s="3" t="s">
        <v>1188</v>
      </c>
      <c r="E289" s="370"/>
      <c r="F289" s="370"/>
      <c r="G289" s="370"/>
      <c r="H289" s="370"/>
      <c r="I289" s="370"/>
      <c r="J289" s="370"/>
      <c r="K289" s="370"/>
      <c r="L289" s="370"/>
      <c r="M289" s="130">
        <f t="shared" ref="M289:O289" si="38">(M288*1.73*220*0.9)/1000</f>
        <v>38.021940000000001</v>
      </c>
      <c r="N289" s="130">
        <f t="shared" si="38"/>
        <v>31.171140000000001</v>
      </c>
      <c r="O289" s="130">
        <f t="shared" si="38"/>
        <v>26.718119999999999</v>
      </c>
      <c r="P289" s="131"/>
      <c r="Q289" s="156"/>
    </row>
    <row r="290" spans="1:17" ht="18.75" thickBot="1" x14ac:dyDescent="0.25">
      <c r="A290" s="862"/>
      <c r="B290" s="973"/>
      <c r="C290" s="378"/>
      <c r="D290" s="3" t="s">
        <v>1190</v>
      </c>
      <c r="E290" s="371"/>
      <c r="F290" s="371"/>
      <c r="G290" s="371"/>
      <c r="H290" s="371"/>
      <c r="I290" s="371"/>
      <c r="J290" s="371"/>
      <c r="K290" s="371"/>
      <c r="L290" s="371"/>
      <c r="M290" s="869">
        <f>(M289+N289+O289)</f>
        <v>95.911200000000008</v>
      </c>
      <c r="N290" s="870"/>
      <c r="O290" s="870"/>
      <c r="P290" s="871"/>
    </row>
    <row r="291" spans="1:17" ht="19.5" thickBot="1" x14ac:dyDescent="0.25">
      <c r="A291" s="863"/>
      <c r="B291" s="974"/>
      <c r="C291" s="415"/>
      <c r="D291" s="37" t="s">
        <v>53</v>
      </c>
      <c r="E291" s="384"/>
      <c r="F291" s="384"/>
      <c r="G291" s="384"/>
      <c r="H291" s="384"/>
      <c r="I291" s="384"/>
      <c r="J291" s="384"/>
      <c r="K291" s="384"/>
      <c r="L291" s="384"/>
      <c r="M291" s="67">
        <f>M288+M277</f>
        <v>175</v>
      </c>
      <c r="N291" s="67">
        <f>N288+N277</f>
        <v>150</v>
      </c>
      <c r="O291" s="67">
        <f>O288+O277</f>
        <v>174</v>
      </c>
      <c r="P291" s="67">
        <f>P288+P277</f>
        <v>111</v>
      </c>
    </row>
    <row r="292" spans="1:17" ht="30" customHeight="1" thickBot="1" x14ac:dyDescent="0.25">
      <c r="A292" s="606"/>
      <c r="B292" s="606"/>
      <c r="C292" s="606"/>
      <c r="D292" s="598" t="str">
        <f>HYPERLINK("#Оглавление!h12","&lt;&lt;&lt;&lt;&lt;")</f>
        <v>&lt;&lt;&lt;&lt;&lt;</v>
      </c>
      <c r="E292" s="606"/>
      <c r="F292" s="606"/>
      <c r="G292" s="606"/>
      <c r="H292" s="606"/>
      <c r="I292" s="606"/>
      <c r="J292" s="606"/>
      <c r="K292" s="606"/>
      <c r="L292" s="606"/>
      <c r="M292" s="606"/>
      <c r="N292" s="606"/>
      <c r="O292" s="606"/>
      <c r="P292" s="606"/>
    </row>
    <row r="293" spans="1:17" ht="38.25" customHeight="1" thickBot="1" x14ac:dyDescent="0.25">
      <c r="A293" s="181">
        <v>44884</v>
      </c>
      <c r="B293" s="57"/>
      <c r="C293" s="364" t="s">
        <v>1309</v>
      </c>
      <c r="D293" s="170" t="s">
        <v>1224</v>
      </c>
      <c r="E293" s="367" t="s">
        <v>1308</v>
      </c>
      <c r="F293" s="475" t="s">
        <v>1381</v>
      </c>
      <c r="G293" s="475" t="s">
        <v>1415</v>
      </c>
      <c r="H293" s="681" t="s">
        <v>1416</v>
      </c>
      <c r="I293" s="475" t="s">
        <v>1417</v>
      </c>
      <c r="J293" s="681" t="s">
        <v>1319</v>
      </c>
      <c r="K293" s="475" t="s">
        <v>1418</v>
      </c>
      <c r="L293" s="475" t="s">
        <v>1419</v>
      </c>
      <c r="M293" s="154" t="str">
        <f>'Данные по ТП'!C139</f>
        <v>ТМ-250/10</v>
      </c>
      <c r="N293" s="125" t="s">
        <v>1225</v>
      </c>
      <c r="O293" s="124" t="s">
        <v>5</v>
      </c>
      <c r="P293" s="126">
        <f>'Данные по ТП'!F139</f>
        <v>756766</v>
      </c>
    </row>
    <row r="294" spans="1:17" ht="19.5" thickBot="1" x14ac:dyDescent="0.25">
      <c r="A294" s="850" t="s">
        <v>1687</v>
      </c>
      <c r="B294" s="970" t="s">
        <v>549</v>
      </c>
      <c r="C294" s="378"/>
      <c r="D294" s="179" t="s">
        <v>1748</v>
      </c>
      <c r="E294" s="401"/>
      <c r="F294" s="655">
        <f>((O294*1.73*220*0.9)/1000)+((N294*1.73*220*0.9)/1000)+((M294*1.73*220*0.9)/1000)</f>
        <v>21.237479999999998</v>
      </c>
      <c r="G294" s="845">
        <v>229</v>
      </c>
      <c r="H294" s="845">
        <v>232</v>
      </c>
      <c r="I294" s="845">
        <v>230</v>
      </c>
      <c r="J294" s="845">
        <v>401</v>
      </c>
      <c r="K294" s="845">
        <v>400</v>
      </c>
      <c r="L294" s="845">
        <v>399</v>
      </c>
      <c r="M294" s="190">
        <v>28</v>
      </c>
      <c r="N294" s="190">
        <v>10</v>
      </c>
      <c r="O294" s="190">
        <v>24</v>
      </c>
      <c r="P294" s="190">
        <v>8</v>
      </c>
    </row>
    <row r="295" spans="1:17" ht="19.5" thickBot="1" x14ac:dyDescent="0.25">
      <c r="A295" s="862"/>
      <c r="B295" s="975"/>
      <c r="C295" s="379"/>
      <c r="D295" s="179" t="s">
        <v>1749</v>
      </c>
      <c r="E295" s="401"/>
      <c r="F295" s="655">
        <f t="shared" ref="F295:F299" si="39">((O295*1.73*220*0.9)/1000)+((N295*1.73*220*0.9)/1000)+((M295*1.73*220*0.9)/1000)</f>
        <v>0</v>
      </c>
      <c r="G295" s="846"/>
      <c r="H295" s="846"/>
      <c r="I295" s="846"/>
      <c r="J295" s="846"/>
      <c r="K295" s="846"/>
      <c r="L295" s="846"/>
      <c r="M295" s="190">
        <v>0</v>
      </c>
      <c r="N295" s="190">
        <v>0</v>
      </c>
      <c r="O295" s="190">
        <v>0</v>
      </c>
      <c r="P295" s="190">
        <v>0</v>
      </c>
      <c r="Q295" s="233"/>
    </row>
    <row r="296" spans="1:17" ht="19.5" thickBot="1" x14ac:dyDescent="0.25">
      <c r="A296" s="862"/>
      <c r="B296" s="975"/>
      <c r="C296" s="379">
        <v>1</v>
      </c>
      <c r="D296" s="179" t="s">
        <v>1747</v>
      </c>
      <c r="E296" s="401"/>
      <c r="F296" s="655">
        <f t="shared" si="39"/>
        <v>31.856220000000004</v>
      </c>
      <c r="G296" s="655"/>
      <c r="H296" s="655"/>
      <c r="I296" s="655"/>
      <c r="J296" s="655"/>
      <c r="K296" s="655"/>
      <c r="L296" s="655"/>
      <c r="M296" s="190">
        <v>34</v>
      </c>
      <c r="N296" s="190">
        <v>27</v>
      </c>
      <c r="O296" s="190">
        <v>32</v>
      </c>
      <c r="P296" s="190">
        <v>8</v>
      </c>
      <c r="Q296" s="233"/>
    </row>
    <row r="297" spans="1:17" ht="19.5" thickBot="1" x14ac:dyDescent="0.25">
      <c r="A297" s="862"/>
      <c r="B297" s="975"/>
      <c r="C297" s="379">
        <v>2</v>
      </c>
      <c r="D297" s="179"/>
      <c r="E297" s="401"/>
      <c r="F297" s="655">
        <f t="shared" si="39"/>
        <v>0</v>
      </c>
      <c r="G297" s="655"/>
      <c r="H297" s="655"/>
      <c r="I297" s="655"/>
      <c r="J297" s="655"/>
      <c r="K297" s="655"/>
      <c r="L297" s="655"/>
      <c r="M297" s="190">
        <v>0</v>
      </c>
      <c r="N297" s="190">
        <v>0</v>
      </c>
      <c r="O297" s="190">
        <v>0</v>
      </c>
      <c r="P297" s="190">
        <v>0</v>
      </c>
    </row>
    <row r="298" spans="1:17" ht="19.5" thickBot="1" x14ac:dyDescent="0.25">
      <c r="A298" s="862"/>
      <c r="B298" s="975"/>
      <c r="C298" s="379" t="s">
        <v>1750</v>
      </c>
      <c r="D298" s="161" t="s">
        <v>943</v>
      </c>
      <c r="E298" s="368"/>
      <c r="F298" s="655">
        <f t="shared" si="39"/>
        <v>5.4806400000000002</v>
      </c>
      <c r="G298" s="655"/>
      <c r="H298" s="655"/>
      <c r="I298" s="655"/>
      <c r="J298" s="655"/>
      <c r="K298" s="655"/>
      <c r="L298" s="655"/>
      <c r="M298" s="190">
        <v>6</v>
      </c>
      <c r="N298" s="190">
        <v>0</v>
      </c>
      <c r="O298" s="190">
        <v>10</v>
      </c>
      <c r="P298" s="190">
        <v>8</v>
      </c>
    </row>
    <row r="299" spans="1:17" ht="19.5" thickBot="1" x14ac:dyDescent="0.25">
      <c r="A299" s="862"/>
      <c r="B299" s="975"/>
      <c r="C299" s="379"/>
      <c r="D299" s="161" t="s">
        <v>300</v>
      </c>
      <c r="E299" s="368"/>
      <c r="F299" s="781">
        <f t="shared" si="39"/>
        <v>0</v>
      </c>
      <c r="G299" s="368"/>
      <c r="H299" s="368"/>
      <c r="I299" s="368"/>
      <c r="J299" s="368"/>
      <c r="K299" s="368"/>
      <c r="L299" s="368"/>
      <c r="M299" s="341"/>
      <c r="N299" s="341"/>
      <c r="O299" s="341"/>
      <c r="P299" s="341"/>
    </row>
    <row r="300" spans="1:17" ht="19.5" thickBot="1" x14ac:dyDescent="0.25">
      <c r="A300" s="862"/>
      <c r="B300" s="975"/>
      <c r="C300" s="379"/>
      <c r="D300" s="161"/>
      <c r="E300" s="368"/>
      <c r="F300" s="368"/>
      <c r="G300" s="368"/>
      <c r="H300" s="368"/>
      <c r="I300" s="368"/>
      <c r="J300" s="368"/>
      <c r="K300" s="368"/>
      <c r="L300" s="368"/>
      <c r="M300" s="341"/>
      <c r="N300" s="341"/>
      <c r="O300" s="341"/>
      <c r="P300" s="341"/>
    </row>
    <row r="301" spans="1:17" ht="19.5" thickBot="1" x14ac:dyDescent="0.25">
      <c r="A301" s="862"/>
      <c r="B301" s="975"/>
      <c r="C301" s="379"/>
      <c r="D301" s="236" t="s">
        <v>1187</v>
      </c>
      <c r="E301" s="426"/>
      <c r="F301" s="426"/>
      <c r="G301" s="426"/>
      <c r="H301" s="426"/>
      <c r="I301" s="426"/>
      <c r="J301" s="426"/>
      <c r="K301" s="426"/>
      <c r="L301" s="426"/>
      <c r="M301" s="237">
        <f>SUM(M294:M300)</f>
        <v>68</v>
      </c>
      <c r="N301" s="237">
        <f>SUM(N294:N300)</f>
        <v>37</v>
      </c>
      <c r="O301" s="237">
        <f>SUM(O294:O300)</f>
        <v>66</v>
      </c>
      <c r="P301" s="237">
        <f>SUM(P294:P300)</f>
        <v>24</v>
      </c>
    </row>
    <row r="302" spans="1:17" ht="19.5" thickBot="1" x14ac:dyDescent="0.25">
      <c r="A302" s="862"/>
      <c r="B302" s="975"/>
      <c r="C302" s="379"/>
      <c r="D302" s="3" t="s">
        <v>1188</v>
      </c>
      <c r="E302" s="370"/>
      <c r="F302" s="370"/>
      <c r="G302" s="370"/>
      <c r="H302" s="370"/>
      <c r="I302" s="370"/>
      <c r="J302" s="370"/>
      <c r="K302" s="370"/>
      <c r="L302" s="370"/>
      <c r="M302" s="130">
        <f t="shared" ref="M302:O302" si="40">(M301*1.73*220*0.9)/1000</f>
        <v>23.292720000000003</v>
      </c>
      <c r="N302" s="130">
        <f t="shared" si="40"/>
        <v>12.673980000000002</v>
      </c>
      <c r="O302" s="130">
        <f t="shared" si="40"/>
        <v>22.60764</v>
      </c>
      <c r="P302" s="131"/>
      <c r="Q302" s="156"/>
    </row>
    <row r="303" spans="1:17" ht="18.75" thickBot="1" x14ac:dyDescent="0.25">
      <c r="A303" s="862"/>
      <c r="B303" s="975"/>
      <c r="C303" s="379"/>
      <c r="D303" s="3" t="s">
        <v>1189</v>
      </c>
      <c r="E303" s="371"/>
      <c r="F303" s="371"/>
      <c r="G303" s="371"/>
      <c r="H303" s="371"/>
      <c r="I303" s="371"/>
      <c r="J303" s="371"/>
      <c r="K303" s="371"/>
      <c r="L303" s="371"/>
      <c r="M303" s="869">
        <f>(M302+N302+O302)</f>
        <v>58.574340000000007</v>
      </c>
      <c r="N303" s="870"/>
      <c r="O303" s="870"/>
      <c r="P303" s="871"/>
    </row>
    <row r="304" spans="1:17" ht="19.5" thickBot="1" x14ac:dyDescent="0.25">
      <c r="A304" s="862"/>
      <c r="B304" s="975"/>
      <c r="C304" s="380"/>
      <c r="D304" s="898"/>
      <c r="E304" s="899"/>
      <c r="F304" s="899"/>
      <c r="G304" s="899"/>
      <c r="H304" s="899"/>
      <c r="I304" s="899"/>
      <c r="J304" s="899"/>
      <c r="K304" s="899"/>
      <c r="L304" s="899"/>
      <c r="M304" s="899"/>
      <c r="N304" s="899"/>
      <c r="O304" s="899"/>
      <c r="P304" s="900"/>
    </row>
    <row r="305" spans="1:19" ht="46.5" customHeight="1" thickBot="1" x14ac:dyDescent="0.25">
      <c r="A305" s="862"/>
      <c r="B305" s="975"/>
      <c r="C305" s="364" t="s">
        <v>1309</v>
      </c>
      <c r="D305" s="170" t="s">
        <v>1200</v>
      </c>
      <c r="E305" s="367" t="s">
        <v>1308</v>
      </c>
      <c r="F305" s="475" t="s">
        <v>1381</v>
      </c>
      <c r="G305" s="475" t="s">
        <v>1415</v>
      </c>
      <c r="H305" s="681" t="s">
        <v>1416</v>
      </c>
      <c r="I305" s="475" t="s">
        <v>1417</v>
      </c>
      <c r="J305" s="681" t="s">
        <v>1319</v>
      </c>
      <c r="K305" s="475" t="s">
        <v>1418</v>
      </c>
      <c r="L305" s="475" t="s">
        <v>1419</v>
      </c>
      <c r="M305" s="154" t="str">
        <f>'Данные по ТП'!C140</f>
        <v>ТМ-250/10</v>
      </c>
      <c r="N305" s="125" t="s">
        <v>1225</v>
      </c>
      <c r="O305" s="124" t="s">
        <v>5</v>
      </c>
      <c r="P305" s="126">
        <f>'Данные по ТП'!F140</f>
        <v>1505</v>
      </c>
    </row>
    <row r="306" spans="1:19" ht="19.5" thickBot="1" x14ac:dyDescent="0.25">
      <c r="A306" s="862"/>
      <c r="B306" s="975"/>
      <c r="C306" s="379">
        <v>5</v>
      </c>
      <c r="D306" s="179" t="s">
        <v>969</v>
      </c>
      <c r="E306" s="401"/>
      <c r="F306" s="655">
        <f>((O306*1.73*220*0.9)/1000)+((N306*1.73*220*0.9)/1000)+((M306*1.73*220*0.9)/1000)</f>
        <v>0.68508000000000002</v>
      </c>
      <c r="G306" s="845">
        <v>228</v>
      </c>
      <c r="H306" s="845">
        <v>231</v>
      </c>
      <c r="I306" s="845">
        <v>232</v>
      </c>
      <c r="J306" s="845">
        <v>401</v>
      </c>
      <c r="K306" s="845">
        <v>398</v>
      </c>
      <c r="L306" s="845">
        <v>400</v>
      </c>
      <c r="M306" s="190">
        <v>0</v>
      </c>
      <c r="N306" s="190">
        <v>2</v>
      </c>
      <c r="O306" s="190">
        <v>0</v>
      </c>
      <c r="P306" s="190">
        <v>2</v>
      </c>
    </row>
    <row r="307" spans="1:19" ht="19.5" thickBot="1" x14ac:dyDescent="0.25">
      <c r="A307" s="862"/>
      <c r="B307" s="975"/>
      <c r="C307" s="379">
        <v>6</v>
      </c>
      <c r="D307" s="179" t="s">
        <v>548</v>
      </c>
      <c r="E307" s="401"/>
      <c r="F307" s="655">
        <f t="shared" ref="F307:F310" si="41">((O307*1.73*220*0.9)/1000)+((N307*1.73*220*0.9)/1000)+((M307*1.73*220*0.9)/1000)</f>
        <v>79.469279999999998</v>
      </c>
      <c r="G307" s="846"/>
      <c r="H307" s="846"/>
      <c r="I307" s="846"/>
      <c r="J307" s="846"/>
      <c r="K307" s="846"/>
      <c r="L307" s="846"/>
      <c r="M307" s="190">
        <v>82</v>
      </c>
      <c r="N307" s="190">
        <v>79</v>
      </c>
      <c r="O307" s="190">
        <v>71</v>
      </c>
      <c r="P307" s="190">
        <v>6</v>
      </c>
    </row>
    <row r="308" spans="1:19" ht="19.5" thickBot="1" x14ac:dyDescent="0.25">
      <c r="A308" s="862"/>
      <c r="B308" s="975"/>
      <c r="C308" s="379">
        <v>7</v>
      </c>
      <c r="D308" s="161" t="s">
        <v>968</v>
      </c>
      <c r="E308" s="368"/>
      <c r="F308" s="655">
        <f t="shared" si="41"/>
        <v>0</v>
      </c>
      <c r="G308" s="655"/>
      <c r="H308" s="655"/>
      <c r="I308" s="655"/>
      <c r="J308" s="655"/>
      <c r="K308" s="655"/>
      <c r="L308" s="655"/>
      <c r="M308" s="190">
        <v>0</v>
      </c>
      <c r="N308" s="190">
        <v>0</v>
      </c>
      <c r="O308" s="190">
        <v>0</v>
      </c>
      <c r="P308" s="190">
        <v>0</v>
      </c>
    </row>
    <row r="309" spans="1:19" ht="19.5" thickBot="1" x14ac:dyDescent="0.25">
      <c r="A309" s="862"/>
      <c r="B309" s="975"/>
      <c r="C309" s="379"/>
      <c r="D309" s="161"/>
      <c r="E309" s="368"/>
      <c r="F309" s="655">
        <f t="shared" si="41"/>
        <v>0</v>
      </c>
      <c r="G309" s="655"/>
      <c r="H309" s="655"/>
      <c r="I309" s="655"/>
      <c r="J309" s="655"/>
      <c r="K309" s="655"/>
      <c r="L309" s="655"/>
      <c r="M309" s="190"/>
      <c r="N309" s="190"/>
      <c r="O309" s="190"/>
      <c r="P309" s="190"/>
    </row>
    <row r="310" spans="1:19" ht="19.5" thickBot="1" x14ac:dyDescent="0.25">
      <c r="A310" s="862"/>
      <c r="B310" s="975"/>
      <c r="C310" s="379"/>
      <c r="D310" s="161"/>
      <c r="E310" s="368"/>
      <c r="F310" s="655">
        <f t="shared" si="41"/>
        <v>0</v>
      </c>
      <c r="G310" s="655"/>
      <c r="H310" s="655"/>
      <c r="I310" s="655"/>
      <c r="J310" s="655"/>
      <c r="K310" s="655"/>
      <c r="L310" s="655"/>
      <c r="M310" s="341"/>
      <c r="N310" s="341"/>
      <c r="O310" s="341"/>
      <c r="P310" s="341"/>
    </row>
    <row r="311" spans="1:19" ht="19.5" thickBot="1" x14ac:dyDescent="0.25">
      <c r="A311" s="862"/>
      <c r="B311" s="975"/>
      <c r="C311" s="379"/>
      <c r="D311" s="161"/>
      <c r="E311" s="368"/>
      <c r="F311" s="368"/>
      <c r="G311" s="368"/>
      <c r="H311" s="368"/>
      <c r="I311" s="368"/>
      <c r="J311" s="368"/>
      <c r="K311" s="368"/>
      <c r="L311" s="368"/>
      <c r="M311" s="341"/>
      <c r="N311" s="341"/>
      <c r="O311" s="341"/>
      <c r="P311" s="341"/>
    </row>
    <row r="312" spans="1:19" ht="19.5" thickBot="1" x14ac:dyDescent="0.25">
      <c r="A312" s="862"/>
      <c r="B312" s="975"/>
      <c r="C312" s="379"/>
      <c r="D312" s="3" t="s">
        <v>1186</v>
      </c>
      <c r="E312" s="370"/>
      <c r="F312" s="370"/>
      <c r="G312" s="370"/>
      <c r="H312" s="370"/>
      <c r="I312" s="370"/>
      <c r="J312" s="370"/>
      <c r="K312" s="370"/>
      <c r="L312" s="370"/>
      <c r="M312" s="11">
        <f>SUM(M306:M311)</f>
        <v>82</v>
      </c>
      <c r="N312" s="11">
        <f>SUM(N306:N311)</f>
        <v>81</v>
      </c>
      <c r="O312" s="11">
        <f>SUM(O306:O311)</f>
        <v>71</v>
      </c>
      <c r="P312" s="11">
        <f>SUM(P306:P311)</f>
        <v>8</v>
      </c>
    </row>
    <row r="313" spans="1:19" ht="19.5" thickBot="1" x14ac:dyDescent="0.25">
      <c r="A313" s="862"/>
      <c r="B313" s="975"/>
      <c r="C313" s="379"/>
      <c r="D313" s="3" t="s">
        <v>1188</v>
      </c>
      <c r="E313" s="370"/>
      <c r="F313" s="370"/>
      <c r="G313" s="370"/>
      <c r="H313" s="370"/>
      <c r="I313" s="370"/>
      <c r="J313" s="370"/>
      <c r="K313" s="370"/>
      <c r="L313" s="370"/>
      <c r="M313" s="130">
        <f t="shared" ref="M313:O313" si="42">(M312*1.73*220*0.9)/1000</f>
        <v>28.088279999999997</v>
      </c>
      <c r="N313" s="130">
        <f t="shared" si="42"/>
        <v>27.745739999999998</v>
      </c>
      <c r="O313" s="130">
        <f t="shared" si="42"/>
        <v>24.320340000000002</v>
      </c>
      <c r="P313" s="131"/>
      <c r="Q313" s="156"/>
    </row>
    <row r="314" spans="1:19" ht="18.75" thickBot="1" x14ac:dyDescent="0.25">
      <c r="A314" s="862"/>
      <c r="B314" s="975"/>
      <c r="C314" s="379"/>
      <c r="D314" s="3" t="s">
        <v>1190</v>
      </c>
      <c r="E314" s="371"/>
      <c r="F314" s="371"/>
      <c r="G314" s="371"/>
      <c r="H314" s="371"/>
      <c r="I314" s="371"/>
      <c r="J314" s="371"/>
      <c r="K314" s="371"/>
      <c r="L314" s="371"/>
      <c r="M314" s="869">
        <f>(M313+N313+O313)</f>
        <v>80.154359999999997</v>
      </c>
      <c r="N314" s="870"/>
      <c r="O314" s="870"/>
      <c r="P314" s="871"/>
    </row>
    <row r="315" spans="1:19" ht="19.5" thickBot="1" x14ac:dyDescent="0.25">
      <c r="A315" s="863"/>
      <c r="B315" s="976"/>
      <c r="C315" s="410"/>
      <c r="D315" s="37" t="s">
        <v>53</v>
      </c>
      <c r="E315" s="384"/>
      <c r="F315" s="384"/>
      <c r="G315" s="384"/>
      <c r="H315" s="384"/>
      <c r="I315" s="384"/>
      <c r="J315" s="384"/>
      <c r="K315" s="384"/>
      <c r="L315" s="384"/>
      <c r="M315" s="67">
        <f>M312+M301</f>
        <v>150</v>
      </c>
      <c r="N315" s="67">
        <f>N312+N301</f>
        <v>118</v>
      </c>
      <c r="O315" s="67">
        <f>O312+O301</f>
        <v>137</v>
      </c>
      <c r="P315" s="67">
        <f>P312+P301</f>
        <v>32</v>
      </c>
      <c r="R315" s="234" t="s">
        <v>300</v>
      </c>
      <c r="S315" s="234" t="s">
        <v>300</v>
      </c>
    </row>
    <row r="316" spans="1:19" ht="36" customHeight="1" thickBot="1" x14ac:dyDescent="0.25">
      <c r="A316" s="606"/>
      <c r="B316" s="606"/>
      <c r="C316" s="606"/>
      <c r="D316" s="598" t="str">
        <f>HYPERLINK("#Оглавление!h12","&lt;&lt;&lt;&lt;&lt;")</f>
        <v>&lt;&lt;&lt;&lt;&lt;</v>
      </c>
      <c r="E316" s="606"/>
      <c r="F316" s="606"/>
      <c r="G316" s="606"/>
      <c r="H316" s="606"/>
      <c r="I316" s="606"/>
      <c r="J316" s="606"/>
      <c r="K316" s="606"/>
      <c r="L316" s="606"/>
      <c r="M316" s="606"/>
      <c r="N316" s="606"/>
      <c r="O316" s="606"/>
      <c r="P316" s="606"/>
    </row>
    <row r="317" spans="1:19" ht="36.75" customHeight="1" thickBot="1" x14ac:dyDescent="0.25">
      <c r="A317" s="181">
        <v>44884</v>
      </c>
      <c r="B317" s="57"/>
      <c r="C317" s="364" t="s">
        <v>1309</v>
      </c>
      <c r="D317" s="170" t="s">
        <v>1224</v>
      </c>
      <c r="E317" s="367" t="s">
        <v>1308</v>
      </c>
      <c r="F317" s="475" t="s">
        <v>1381</v>
      </c>
      <c r="G317" s="475" t="s">
        <v>1415</v>
      </c>
      <c r="H317" s="681" t="s">
        <v>1416</v>
      </c>
      <c r="I317" s="475" t="s">
        <v>1417</v>
      </c>
      <c r="J317" s="681" t="s">
        <v>1319</v>
      </c>
      <c r="K317" s="475" t="s">
        <v>1418</v>
      </c>
      <c r="L317" s="475" t="s">
        <v>1419</v>
      </c>
      <c r="M317" s="154" t="str">
        <f>'Данные по ТП'!C141</f>
        <v>ТМГ-400/10</v>
      </c>
      <c r="N317" s="125" t="s">
        <v>1225</v>
      </c>
      <c r="O317" s="124" t="s">
        <v>5</v>
      </c>
      <c r="P317" s="126">
        <f>'Данные по ТП'!F141</f>
        <v>1321303</v>
      </c>
    </row>
    <row r="318" spans="1:19" ht="19.5" thickBot="1" x14ac:dyDescent="0.25">
      <c r="A318" s="850" t="s">
        <v>1687</v>
      </c>
      <c r="B318" s="970" t="s">
        <v>550</v>
      </c>
      <c r="C318" s="378">
        <v>2</v>
      </c>
      <c r="D318" s="179" t="s">
        <v>512</v>
      </c>
      <c r="E318" s="401"/>
      <c r="F318" s="655">
        <f>((O318*1.73*220*0.9)/1000)+((N318*1.73*220*0.9)/1000)+((M318*1.73*220*0.9)/1000)</f>
        <v>0</v>
      </c>
      <c r="G318" s="845"/>
      <c r="H318" s="845"/>
      <c r="I318" s="845"/>
      <c r="J318" s="845"/>
      <c r="K318" s="845"/>
      <c r="L318" s="845"/>
      <c r="M318" s="190">
        <v>0</v>
      </c>
      <c r="N318" s="190">
        <v>0</v>
      </c>
      <c r="O318" s="190">
        <v>0</v>
      </c>
      <c r="P318" s="190">
        <v>0</v>
      </c>
    </row>
    <row r="319" spans="1:19" ht="19.5" thickBot="1" x14ac:dyDescent="0.25">
      <c r="A319" s="862"/>
      <c r="B319" s="973"/>
      <c r="C319" s="378">
        <v>4</v>
      </c>
      <c r="D319" s="179" t="s">
        <v>1745</v>
      </c>
      <c r="E319" s="401"/>
      <c r="F319" s="655">
        <f t="shared" ref="F319:F322" si="43">((O319*1.73*220*0.9)/1000)+((N319*1.73*220*0.9)/1000)+((M319*1.73*220*0.9)/1000)</f>
        <v>0</v>
      </c>
      <c r="G319" s="846"/>
      <c r="H319" s="846"/>
      <c r="I319" s="846"/>
      <c r="J319" s="846"/>
      <c r="K319" s="846"/>
      <c r="L319" s="846"/>
      <c r="M319" s="190"/>
      <c r="N319" s="190"/>
      <c r="O319" s="190"/>
      <c r="P319" s="190"/>
    </row>
    <row r="320" spans="1:19" ht="19.5" thickBot="1" x14ac:dyDescent="0.25">
      <c r="A320" s="862"/>
      <c r="B320" s="973"/>
      <c r="C320" s="378">
        <v>6</v>
      </c>
      <c r="D320" s="179" t="s">
        <v>1484</v>
      </c>
      <c r="E320" s="401"/>
      <c r="F320" s="655">
        <f t="shared" si="43"/>
        <v>3.4253999999999998</v>
      </c>
      <c r="G320" s="655"/>
      <c r="H320" s="655"/>
      <c r="I320" s="655"/>
      <c r="J320" s="655"/>
      <c r="K320" s="655"/>
      <c r="L320" s="655"/>
      <c r="M320" s="190">
        <v>4</v>
      </c>
      <c r="N320" s="190">
        <v>1</v>
      </c>
      <c r="O320" s="190">
        <v>5</v>
      </c>
      <c r="P320" s="190">
        <v>3</v>
      </c>
    </row>
    <row r="321" spans="1:17" ht="19.5" thickBot="1" x14ac:dyDescent="0.25">
      <c r="A321" s="862"/>
      <c r="B321" s="973"/>
      <c r="C321" s="378">
        <v>8</v>
      </c>
      <c r="D321" s="179" t="s">
        <v>947</v>
      </c>
      <c r="E321" s="401"/>
      <c r="F321" s="655">
        <f t="shared" si="43"/>
        <v>0</v>
      </c>
      <c r="G321" s="655"/>
      <c r="H321" s="655"/>
      <c r="I321" s="655"/>
      <c r="J321" s="655"/>
      <c r="K321" s="655"/>
      <c r="L321" s="655"/>
      <c r="M321" s="190"/>
      <c r="N321" s="190"/>
      <c r="O321" s="190"/>
      <c r="P321" s="190"/>
    </row>
    <row r="322" spans="1:17" ht="19.5" thickBot="1" x14ac:dyDescent="0.25">
      <c r="A322" s="862"/>
      <c r="B322" s="973"/>
      <c r="C322" s="378"/>
      <c r="D322" s="179"/>
      <c r="E322" s="401"/>
      <c r="F322" s="655">
        <f t="shared" si="43"/>
        <v>0</v>
      </c>
      <c r="G322" s="655"/>
      <c r="H322" s="655"/>
      <c r="I322" s="655"/>
      <c r="J322" s="655"/>
      <c r="K322" s="655"/>
      <c r="L322" s="655"/>
      <c r="M322" s="341"/>
      <c r="N322" s="341"/>
      <c r="O322" s="341"/>
      <c r="P322" s="341"/>
    </row>
    <row r="323" spans="1:17" ht="19.5" thickBot="1" x14ac:dyDescent="0.25">
      <c r="A323" s="862"/>
      <c r="B323" s="973"/>
      <c r="C323" s="378"/>
      <c r="D323" s="179"/>
      <c r="E323" s="401"/>
      <c r="F323" s="401"/>
      <c r="G323" s="401"/>
      <c r="H323" s="401"/>
      <c r="I323" s="401"/>
      <c r="J323" s="401"/>
      <c r="K323" s="401"/>
      <c r="L323" s="401"/>
      <c r="M323" s="341"/>
      <c r="N323" s="341"/>
      <c r="O323" s="341"/>
      <c r="P323" s="341"/>
    </row>
    <row r="324" spans="1:17" ht="19.5" thickBot="1" x14ac:dyDescent="0.25">
      <c r="A324" s="862"/>
      <c r="B324" s="973"/>
      <c r="C324" s="378"/>
      <c r="D324" s="3" t="s">
        <v>1187</v>
      </c>
      <c r="E324" s="370"/>
      <c r="F324" s="370"/>
      <c r="G324" s="370"/>
      <c r="H324" s="370"/>
      <c r="I324" s="370"/>
      <c r="J324" s="370"/>
      <c r="K324" s="370"/>
      <c r="L324" s="370"/>
      <c r="M324" s="11">
        <f>SUM(M318:M323)</f>
        <v>4</v>
      </c>
      <c r="N324" s="11">
        <f>SUM(N318:N323)</f>
        <v>1</v>
      </c>
      <c r="O324" s="11">
        <f>SUM(O318:O323)</f>
        <v>5</v>
      </c>
      <c r="P324" s="11">
        <f>SUM(P318:P323)</f>
        <v>3</v>
      </c>
    </row>
    <row r="325" spans="1:17" ht="19.5" thickBot="1" x14ac:dyDescent="0.25">
      <c r="A325" s="862"/>
      <c r="B325" s="973"/>
      <c r="C325" s="378"/>
      <c r="D325" s="3" t="s">
        <v>1188</v>
      </c>
      <c r="E325" s="370"/>
      <c r="F325" s="370"/>
      <c r="G325" s="370"/>
      <c r="H325" s="370"/>
      <c r="I325" s="370"/>
      <c r="J325" s="370"/>
      <c r="K325" s="370"/>
      <c r="L325" s="370"/>
      <c r="M325" s="130">
        <f t="shared" ref="M325:O325" si="44">(M324*1.73*220*0.9)/1000</f>
        <v>1.37016</v>
      </c>
      <c r="N325" s="130">
        <f t="shared" si="44"/>
        <v>0.34254000000000001</v>
      </c>
      <c r="O325" s="130">
        <f t="shared" si="44"/>
        <v>1.7127000000000001</v>
      </c>
      <c r="P325" s="131"/>
      <c r="Q325" s="156"/>
    </row>
    <row r="326" spans="1:17" ht="18.75" thickBot="1" x14ac:dyDescent="0.25">
      <c r="A326" s="862"/>
      <c r="B326" s="973"/>
      <c r="C326" s="378"/>
      <c r="D326" s="3" t="s">
        <v>1189</v>
      </c>
      <c r="E326" s="371"/>
      <c r="F326" s="371"/>
      <c r="G326" s="371"/>
      <c r="H326" s="371"/>
      <c r="I326" s="371"/>
      <c r="J326" s="371"/>
      <c r="K326" s="371"/>
      <c r="L326" s="371"/>
      <c r="M326" s="869">
        <f>(M325+N325+O325)</f>
        <v>3.4254000000000002</v>
      </c>
      <c r="N326" s="870"/>
      <c r="O326" s="870"/>
      <c r="P326" s="871"/>
    </row>
    <row r="327" spans="1:17" ht="19.5" thickBot="1" x14ac:dyDescent="0.25">
      <c r="A327" s="862"/>
      <c r="B327" s="973"/>
      <c r="C327" s="381"/>
      <c r="D327" s="898"/>
      <c r="E327" s="899"/>
      <c r="F327" s="899"/>
      <c r="G327" s="899"/>
      <c r="H327" s="899"/>
      <c r="I327" s="899"/>
      <c r="J327" s="899"/>
      <c r="K327" s="899"/>
      <c r="L327" s="899"/>
      <c r="M327" s="899"/>
      <c r="N327" s="899"/>
      <c r="O327" s="899"/>
      <c r="P327" s="900"/>
    </row>
    <row r="328" spans="1:17" ht="38.25" customHeight="1" thickBot="1" x14ac:dyDescent="0.25">
      <c r="A328" s="862"/>
      <c r="B328" s="973"/>
      <c r="C328" s="364" t="s">
        <v>1309</v>
      </c>
      <c r="D328" s="170" t="s">
        <v>1200</v>
      </c>
      <c r="E328" s="367" t="s">
        <v>1308</v>
      </c>
      <c r="F328" s="475" t="s">
        <v>1381</v>
      </c>
      <c r="G328" s="475" t="s">
        <v>1415</v>
      </c>
      <c r="H328" s="681" t="s">
        <v>1416</v>
      </c>
      <c r="I328" s="475" t="s">
        <v>1417</v>
      </c>
      <c r="J328" s="681" t="s">
        <v>1319</v>
      </c>
      <c r="K328" s="475" t="s">
        <v>1418</v>
      </c>
      <c r="L328" s="475" t="s">
        <v>1419</v>
      </c>
      <c r="M328" s="154" t="str">
        <f>'Данные по ТП'!C142</f>
        <v>ТМГ-400/10</v>
      </c>
      <c r="N328" s="125" t="s">
        <v>1225</v>
      </c>
      <c r="O328" s="124" t="s">
        <v>5</v>
      </c>
      <c r="P328" s="126">
        <f>'Данные по ТП'!F142</f>
        <v>1319161</v>
      </c>
    </row>
    <row r="329" spans="1:17" ht="19.5" thickBot="1" x14ac:dyDescent="0.25">
      <c r="A329" s="862"/>
      <c r="B329" s="973"/>
      <c r="C329" s="378">
        <v>10</v>
      </c>
      <c r="D329" s="179" t="s">
        <v>513</v>
      </c>
      <c r="E329" s="401"/>
      <c r="F329" s="655">
        <f>((O329*1.73*220*0.9)/1000)+((N329*1.73*220*0.9)/1000)+((M329*1.73*220*0.9)/1000)</f>
        <v>0</v>
      </c>
      <c r="G329" s="845">
        <v>230</v>
      </c>
      <c r="H329" s="845">
        <v>236</v>
      </c>
      <c r="I329" s="845">
        <v>240</v>
      </c>
      <c r="J329" s="845">
        <v>409</v>
      </c>
      <c r="K329" s="845">
        <v>406</v>
      </c>
      <c r="L329" s="845">
        <v>406</v>
      </c>
      <c r="M329" s="190">
        <v>0</v>
      </c>
      <c r="N329" s="190">
        <v>0</v>
      </c>
      <c r="O329" s="190">
        <v>0</v>
      </c>
      <c r="P329" s="190">
        <v>0</v>
      </c>
    </row>
    <row r="330" spans="1:17" ht="19.5" thickBot="1" x14ac:dyDescent="0.25">
      <c r="A330" s="862"/>
      <c r="B330" s="973"/>
      <c r="C330" s="378">
        <v>12</v>
      </c>
      <c r="D330" s="179" t="s">
        <v>514</v>
      </c>
      <c r="E330" s="401"/>
      <c r="F330" s="655">
        <f t="shared" ref="F330:F333" si="45">((O330*1.73*220*0.9)/1000)+((N330*1.73*220*0.9)/1000)+((M330*1.73*220*0.9)/1000)</f>
        <v>29.1159</v>
      </c>
      <c r="G330" s="846"/>
      <c r="H330" s="846"/>
      <c r="I330" s="846"/>
      <c r="J330" s="846"/>
      <c r="K330" s="846"/>
      <c r="L330" s="846"/>
      <c r="M330" s="190">
        <v>50</v>
      </c>
      <c r="N330" s="190">
        <v>17</v>
      </c>
      <c r="O330" s="190">
        <v>18</v>
      </c>
      <c r="P330" s="190">
        <v>22</v>
      </c>
    </row>
    <row r="331" spans="1:17" ht="19.5" thickBot="1" x14ac:dyDescent="0.25">
      <c r="A331" s="862"/>
      <c r="B331" s="973"/>
      <c r="C331" s="378">
        <v>14</v>
      </c>
      <c r="D331" s="179" t="s">
        <v>1746</v>
      </c>
      <c r="E331" s="401"/>
      <c r="F331" s="655">
        <f t="shared" si="45"/>
        <v>0</v>
      </c>
      <c r="G331" s="655"/>
      <c r="H331" s="655"/>
      <c r="I331" s="655"/>
      <c r="J331" s="655"/>
      <c r="K331" s="655"/>
      <c r="L331" s="655"/>
      <c r="M331" s="190"/>
      <c r="N331" s="190"/>
      <c r="O331" s="190"/>
      <c r="P331" s="190"/>
    </row>
    <row r="332" spans="1:17" ht="19.5" thickBot="1" x14ac:dyDescent="0.25">
      <c r="A332" s="862"/>
      <c r="B332" s="973"/>
      <c r="C332" s="378">
        <v>16</v>
      </c>
      <c r="D332" s="179" t="s">
        <v>950</v>
      </c>
      <c r="E332" s="401"/>
      <c r="F332" s="655">
        <f t="shared" si="45"/>
        <v>21.580020000000001</v>
      </c>
      <c r="G332" s="655"/>
      <c r="H332" s="655"/>
      <c r="I332" s="655"/>
      <c r="J332" s="655"/>
      <c r="K332" s="655"/>
      <c r="L332" s="655"/>
      <c r="M332" s="190">
        <v>23</v>
      </c>
      <c r="N332" s="190">
        <v>13</v>
      </c>
      <c r="O332" s="190">
        <v>27</v>
      </c>
      <c r="P332" s="190">
        <v>23</v>
      </c>
    </row>
    <row r="333" spans="1:17" ht="19.5" thickBot="1" x14ac:dyDescent="0.25">
      <c r="A333" s="862"/>
      <c r="B333" s="973"/>
      <c r="C333" s="378"/>
      <c r="D333" s="179"/>
      <c r="E333" s="401"/>
      <c r="F333" s="655">
        <f t="shared" si="45"/>
        <v>0</v>
      </c>
      <c r="G333" s="655"/>
      <c r="H333" s="655"/>
      <c r="I333" s="655"/>
      <c r="J333" s="655"/>
      <c r="K333" s="655"/>
      <c r="L333" s="655"/>
      <c r="M333" s="341"/>
      <c r="N333" s="341"/>
      <c r="O333" s="341"/>
      <c r="P333" s="341"/>
    </row>
    <row r="334" spans="1:17" ht="19.5" thickBot="1" x14ac:dyDescent="0.25">
      <c r="A334" s="862"/>
      <c r="B334" s="973"/>
      <c r="C334" s="378"/>
      <c r="D334" s="179"/>
      <c r="E334" s="401"/>
      <c r="F334" s="401"/>
      <c r="G334" s="401"/>
      <c r="H334" s="401"/>
      <c r="I334" s="401"/>
      <c r="J334" s="401"/>
      <c r="K334" s="401"/>
      <c r="L334" s="401"/>
      <c r="M334" s="341"/>
      <c r="N334" s="341"/>
      <c r="O334" s="341"/>
      <c r="P334" s="341"/>
    </row>
    <row r="335" spans="1:17" ht="19.5" thickBot="1" x14ac:dyDescent="0.25">
      <c r="A335" s="862"/>
      <c r="B335" s="973"/>
      <c r="C335" s="378"/>
      <c r="D335" s="3" t="s">
        <v>1186</v>
      </c>
      <c r="E335" s="370"/>
      <c r="F335" s="370"/>
      <c r="G335" s="370"/>
      <c r="H335" s="370"/>
      <c r="I335" s="370"/>
      <c r="J335" s="370"/>
      <c r="K335" s="370"/>
      <c r="L335" s="370"/>
      <c r="M335" s="11">
        <f>SUM(M329:M334)</f>
        <v>73</v>
      </c>
      <c r="N335" s="11">
        <f>SUM(N329:N334)</f>
        <v>30</v>
      </c>
      <c r="O335" s="11">
        <f>SUM(O329:O334)</f>
        <v>45</v>
      </c>
      <c r="P335" s="11">
        <f>SUM(P329:P334)</f>
        <v>45</v>
      </c>
    </row>
    <row r="336" spans="1:17" ht="19.5" thickBot="1" x14ac:dyDescent="0.25">
      <c r="A336" s="862"/>
      <c r="B336" s="973"/>
      <c r="C336" s="378"/>
      <c r="D336" s="3" t="s">
        <v>1188</v>
      </c>
      <c r="E336" s="370"/>
      <c r="F336" s="370"/>
      <c r="G336" s="370"/>
      <c r="H336" s="370"/>
      <c r="I336" s="370"/>
      <c r="J336" s="370"/>
      <c r="K336" s="370"/>
      <c r="L336" s="370"/>
      <c r="M336" s="130">
        <f t="shared" ref="M336:O336" si="46">(M335*1.73*220*0.9)/1000</f>
        <v>25.005419999999997</v>
      </c>
      <c r="N336" s="130">
        <f t="shared" si="46"/>
        <v>10.276200000000001</v>
      </c>
      <c r="O336" s="130">
        <f t="shared" si="46"/>
        <v>15.414300000000001</v>
      </c>
      <c r="P336" s="131"/>
      <c r="Q336" s="156"/>
    </row>
    <row r="337" spans="1:17" ht="18.75" thickBot="1" x14ac:dyDescent="0.25">
      <c r="A337" s="862"/>
      <c r="B337" s="973"/>
      <c r="C337" s="378"/>
      <c r="D337" s="3" t="s">
        <v>1190</v>
      </c>
      <c r="E337" s="371"/>
      <c r="F337" s="371"/>
      <c r="G337" s="371"/>
      <c r="H337" s="371"/>
      <c r="I337" s="371"/>
      <c r="J337" s="371"/>
      <c r="K337" s="371"/>
      <c r="L337" s="371"/>
      <c r="M337" s="869">
        <f>(M336+N336+O336)</f>
        <v>50.695920000000001</v>
      </c>
      <c r="N337" s="870"/>
      <c r="O337" s="870"/>
      <c r="P337" s="871"/>
    </row>
    <row r="338" spans="1:17" ht="19.5" thickBot="1" x14ac:dyDescent="0.25">
      <c r="A338" s="863"/>
      <c r="B338" s="974"/>
      <c r="C338" s="415"/>
      <c r="D338" s="37" t="s">
        <v>53</v>
      </c>
      <c r="E338" s="384"/>
      <c r="F338" s="384"/>
      <c r="G338" s="384"/>
      <c r="H338" s="384"/>
      <c r="I338" s="384"/>
      <c r="J338" s="384"/>
      <c r="K338" s="384"/>
      <c r="L338" s="384"/>
      <c r="M338" s="67">
        <f>M335+M324</f>
        <v>77</v>
      </c>
      <c r="N338" s="67">
        <f>N335+N324</f>
        <v>31</v>
      </c>
      <c r="O338" s="67">
        <f>O335+O324</f>
        <v>50</v>
      </c>
      <c r="P338" s="67">
        <f>P335+P324</f>
        <v>48</v>
      </c>
    </row>
    <row r="339" spans="1:17" ht="31.5" customHeight="1" thickBot="1" x14ac:dyDescent="0.25">
      <c r="A339" s="606"/>
      <c r="B339" s="606"/>
      <c r="C339" s="606"/>
      <c r="D339" s="598" t="str">
        <f>HYPERLINK("#Оглавление!h12","&lt;&lt;&lt;&lt;&lt;")</f>
        <v>&lt;&lt;&lt;&lt;&lt;</v>
      </c>
      <c r="E339" s="606"/>
      <c r="F339" s="606"/>
      <c r="G339" s="606"/>
      <c r="H339" s="606"/>
      <c r="I339" s="606"/>
      <c r="J339" s="606"/>
      <c r="K339" s="606"/>
      <c r="L339" s="606"/>
      <c r="M339" s="606"/>
      <c r="N339" s="606"/>
      <c r="O339" s="606"/>
      <c r="P339" s="606"/>
    </row>
    <row r="340" spans="1:17" ht="33.75" customHeight="1" thickBot="1" x14ac:dyDescent="0.25">
      <c r="A340" s="181">
        <v>44884</v>
      </c>
      <c r="B340" s="57"/>
      <c r="C340" s="364" t="s">
        <v>1309</v>
      </c>
      <c r="D340" s="170" t="s">
        <v>1224</v>
      </c>
      <c r="E340" s="367" t="s">
        <v>1308</v>
      </c>
      <c r="F340" s="475" t="s">
        <v>1381</v>
      </c>
      <c r="G340" s="475" t="s">
        <v>1415</v>
      </c>
      <c r="H340" s="681" t="s">
        <v>1416</v>
      </c>
      <c r="I340" s="475" t="s">
        <v>1417</v>
      </c>
      <c r="J340" s="681" t="s">
        <v>1319</v>
      </c>
      <c r="K340" s="475" t="s">
        <v>1418</v>
      </c>
      <c r="L340" s="475" t="s">
        <v>1419</v>
      </c>
      <c r="M340" s="154" t="str">
        <f>'Данные по ТП'!C143</f>
        <v>ТМ-630/10</v>
      </c>
      <c r="N340" s="125" t="s">
        <v>1225</v>
      </c>
      <c r="O340" s="124" t="s">
        <v>5</v>
      </c>
      <c r="P340" s="126">
        <f>'Данные по ТП'!F143</f>
        <v>33948</v>
      </c>
    </row>
    <row r="341" spans="1:17" ht="19.5" thickBot="1" x14ac:dyDescent="0.25">
      <c r="A341" s="850" t="s">
        <v>1687</v>
      </c>
      <c r="B341" s="970" t="s">
        <v>561</v>
      </c>
      <c r="C341" s="378">
        <v>1</v>
      </c>
      <c r="D341" s="179" t="s">
        <v>551</v>
      </c>
      <c r="E341" s="401"/>
      <c r="F341" s="655">
        <f>((O341*1.73*220*0.9)/1000)+((N341*1.73*220*0.9)/1000)+((M341*1.73*220*0.9)/1000)</f>
        <v>50.353380000000001</v>
      </c>
      <c r="G341" s="845">
        <v>228</v>
      </c>
      <c r="H341" s="845">
        <v>225</v>
      </c>
      <c r="I341" s="845">
        <v>232</v>
      </c>
      <c r="J341" s="845">
        <v>396</v>
      </c>
      <c r="K341" s="845">
        <v>398</v>
      </c>
      <c r="L341" s="845">
        <v>395</v>
      </c>
      <c r="M341" s="190">
        <v>44</v>
      </c>
      <c r="N341" s="190">
        <v>53</v>
      </c>
      <c r="O341" s="190">
        <v>50</v>
      </c>
      <c r="P341" s="190">
        <v>6</v>
      </c>
    </row>
    <row r="342" spans="1:17" ht="19.5" thickBot="1" x14ac:dyDescent="0.25">
      <c r="A342" s="862"/>
      <c r="B342" s="973"/>
      <c r="C342" s="378">
        <v>2</v>
      </c>
      <c r="D342" s="179" t="s">
        <v>552</v>
      </c>
      <c r="E342" s="401"/>
      <c r="F342" s="655">
        <f t="shared" ref="F342:F345" si="47">((O342*1.73*220*0.9)/1000)+((N342*1.73*220*0.9)/1000)+((M342*1.73*220*0.9)/1000)</f>
        <v>19.18224</v>
      </c>
      <c r="G342" s="846"/>
      <c r="H342" s="846"/>
      <c r="I342" s="846"/>
      <c r="J342" s="846"/>
      <c r="K342" s="846"/>
      <c r="L342" s="846"/>
      <c r="M342" s="190">
        <v>13</v>
      </c>
      <c r="N342" s="190">
        <v>23</v>
      </c>
      <c r="O342" s="190">
        <v>20</v>
      </c>
      <c r="P342" s="190">
        <v>4</v>
      </c>
    </row>
    <row r="343" spans="1:17" ht="19.5" thickBot="1" x14ac:dyDescent="0.25">
      <c r="A343" s="862"/>
      <c r="B343" s="973"/>
      <c r="C343" s="378">
        <v>3</v>
      </c>
      <c r="D343" s="179" t="s">
        <v>553</v>
      </c>
      <c r="E343" s="401"/>
      <c r="F343" s="655">
        <f t="shared" si="47"/>
        <v>77.0715</v>
      </c>
      <c r="G343" s="655"/>
      <c r="H343" s="655"/>
      <c r="I343" s="655"/>
      <c r="J343" s="655"/>
      <c r="K343" s="655"/>
      <c r="L343" s="655"/>
      <c r="M343" s="190">
        <v>63</v>
      </c>
      <c r="N343" s="190">
        <v>91</v>
      </c>
      <c r="O343" s="190">
        <v>71</v>
      </c>
      <c r="P343" s="190">
        <v>19</v>
      </c>
    </row>
    <row r="344" spans="1:17" ht="19.5" thickBot="1" x14ac:dyDescent="0.25">
      <c r="A344" s="862"/>
      <c r="B344" s="973"/>
      <c r="C344" s="378">
        <v>4</v>
      </c>
      <c r="D344" s="179" t="s">
        <v>554</v>
      </c>
      <c r="E344" s="401"/>
      <c r="F344" s="655">
        <f t="shared" si="47"/>
        <v>0</v>
      </c>
      <c r="G344" s="655"/>
      <c r="H344" s="655"/>
      <c r="I344" s="655"/>
      <c r="J344" s="655"/>
      <c r="K344" s="655"/>
      <c r="L344" s="655"/>
      <c r="M344" s="190">
        <v>0</v>
      </c>
      <c r="N344" s="190">
        <v>0</v>
      </c>
      <c r="O344" s="190">
        <v>0</v>
      </c>
      <c r="P344" s="190">
        <v>0</v>
      </c>
    </row>
    <row r="345" spans="1:17" ht="19.5" thickBot="1" x14ac:dyDescent="0.25">
      <c r="A345" s="862"/>
      <c r="B345" s="973"/>
      <c r="C345" s="378">
        <v>5</v>
      </c>
      <c r="D345" s="179" t="s">
        <v>555</v>
      </c>
      <c r="E345" s="401"/>
      <c r="F345" s="655">
        <f t="shared" si="47"/>
        <v>0</v>
      </c>
      <c r="G345" s="655"/>
      <c r="H345" s="655"/>
      <c r="I345" s="655"/>
      <c r="J345" s="655"/>
      <c r="K345" s="655"/>
      <c r="L345" s="655"/>
      <c r="M345" s="190"/>
      <c r="N345" s="190"/>
      <c r="O345" s="190"/>
      <c r="P345" s="190"/>
    </row>
    <row r="346" spans="1:17" ht="19.5" thickBot="1" x14ac:dyDescent="0.25">
      <c r="A346" s="862"/>
      <c r="B346" s="973"/>
      <c r="C346" s="378">
        <v>6</v>
      </c>
      <c r="D346" s="179" t="s">
        <v>1481</v>
      </c>
      <c r="E346" s="401"/>
      <c r="F346" s="401"/>
      <c r="G346" s="401"/>
      <c r="H346" s="401"/>
      <c r="I346" s="401"/>
      <c r="J346" s="401"/>
      <c r="K346" s="401"/>
      <c r="L346" s="401"/>
      <c r="M346" s="190">
        <v>8</v>
      </c>
      <c r="N346" s="190">
        <v>4</v>
      </c>
      <c r="O346" s="190">
        <v>18</v>
      </c>
      <c r="P346" s="190">
        <v>10</v>
      </c>
    </row>
    <row r="347" spans="1:17" ht="19.5" thickBot="1" x14ac:dyDescent="0.25">
      <c r="A347" s="862"/>
      <c r="B347" s="973"/>
      <c r="C347" s="378">
        <v>7</v>
      </c>
      <c r="D347" s="179" t="s">
        <v>1482</v>
      </c>
      <c r="E347" s="401"/>
      <c r="F347" s="401"/>
      <c r="G347" s="401"/>
      <c r="H347" s="401"/>
      <c r="I347" s="401"/>
      <c r="J347" s="401"/>
      <c r="K347" s="401"/>
      <c r="L347" s="401"/>
      <c r="M347" s="190">
        <v>24</v>
      </c>
      <c r="N347" s="190">
        <v>47</v>
      </c>
      <c r="O347" s="190">
        <v>14</v>
      </c>
      <c r="P347" s="190">
        <v>23</v>
      </c>
    </row>
    <row r="348" spans="1:17" ht="19.5" thickBot="1" x14ac:dyDescent="0.25">
      <c r="A348" s="862"/>
      <c r="B348" s="973"/>
      <c r="C348" s="378">
        <v>8</v>
      </c>
      <c r="D348" s="179" t="s">
        <v>1483</v>
      </c>
      <c r="E348" s="401"/>
      <c r="F348" s="401"/>
      <c r="G348" s="401"/>
      <c r="H348" s="401"/>
      <c r="I348" s="401"/>
      <c r="J348" s="401"/>
      <c r="K348" s="401"/>
      <c r="L348" s="401"/>
      <c r="M348" s="190">
        <v>0</v>
      </c>
      <c r="N348" s="190">
        <v>18</v>
      </c>
      <c r="O348" s="190">
        <v>5</v>
      </c>
      <c r="P348" s="190">
        <v>12</v>
      </c>
    </row>
    <row r="349" spans="1:17" ht="19.5" thickBot="1" x14ac:dyDescent="0.25">
      <c r="A349" s="862"/>
      <c r="B349" s="973"/>
      <c r="C349" s="378"/>
      <c r="D349" s="179"/>
      <c r="E349" s="401"/>
      <c r="F349" s="401"/>
      <c r="G349" s="401"/>
      <c r="H349" s="401"/>
      <c r="I349" s="401"/>
      <c r="J349" s="401"/>
      <c r="K349" s="401"/>
      <c r="L349" s="401"/>
      <c r="M349" s="341"/>
      <c r="N349" s="341"/>
      <c r="O349" s="341"/>
      <c r="P349" s="341"/>
    </row>
    <row r="350" spans="1:17" ht="19.5" thickBot="1" x14ac:dyDescent="0.25">
      <c r="A350" s="862"/>
      <c r="B350" s="973"/>
      <c r="C350" s="378"/>
      <c r="D350" s="179"/>
      <c r="E350" s="401"/>
      <c r="F350" s="401"/>
      <c r="G350" s="401"/>
      <c r="H350" s="401"/>
      <c r="I350" s="401"/>
      <c r="J350" s="401"/>
      <c r="K350" s="401"/>
      <c r="L350" s="401"/>
      <c r="M350" s="341"/>
      <c r="N350" s="341"/>
      <c r="O350" s="341"/>
      <c r="P350" s="341"/>
    </row>
    <row r="351" spans="1:17" ht="19.5" thickBot="1" x14ac:dyDescent="0.25">
      <c r="A351" s="862"/>
      <c r="B351" s="973"/>
      <c r="C351" s="378"/>
      <c r="D351" s="3" t="s">
        <v>1187</v>
      </c>
      <c r="E351" s="370"/>
      <c r="F351" s="370"/>
      <c r="G351" s="370"/>
      <c r="H351" s="370"/>
      <c r="I351" s="370"/>
      <c r="J351" s="370"/>
      <c r="K351" s="370"/>
      <c r="L351" s="370"/>
      <c r="M351" s="11">
        <f>SUM(M341:M350)</f>
        <v>152</v>
      </c>
      <c r="N351" s="11">
        <f>SUM(N341:N350)</f>
        <v>236</v>
      </c>
      <c r="O351" s="11">
        <f>SUM(O341:O350)</f>
        <v>178</v>
      </c>
      <c r="P351" s="11">
        <f>SUM(P341:P350)</f>
        <v>74</v>
      </c>
    </row>
    <row r="352" spans="1:17" ht="19.5" thickBot="1" x14ac:dyDescent="0.25">
      <c r="A352" s="862"/>
      <c r="B352" s="973"/>
      <c r="C352" s="378"/>
      <c r="D352" s="3" t="s">
        <v>1188</v>
      </c>
      <c r="E352" s="370"/>
      <c r="F352" s="370"/>
      <c r="G352" s="370"/>
      <c r="H352" s="370"/>
      <c r="I352" s="370"/>
      <c r="J352" s="370"/>
      <c r="K352" s="370"/>
      <c r="L352" s="370"/>
      <c r="M352" s="130">
        <f t="shared" ref="M352:O352" si="48">(M351*1.73*220*0.9)/1000</f>
        <v>52.066079999999999</v>
      </c>
      <c r="N352" s="130">
        <f t="shared" si="48"/>
        <v>80.839439999999982</v>
      </c>
      <c r="O352" s="130">
        <f t="shared" si="48"/>
        <v>60.972120000000004</v>
      </c>
      <c r="P352" s="131"/>
      <c r="Q352" s="156"/>
    </row>
    <row r="353" spans="1:18" ht="18.75" thickBot="1" x14ac:dyDescent="0.25">
      <c r="A353" s="862"/>
      <c r="B353" s="973"/>
      <c r="C353" s="378"/>
      <c r="D353" s="3" t="s">
        <v>1189</v>
      </c>
      <c r="E353" s="371"/>
      <c r="F353" s="371"/>
      <c r="G353" s="371"/>
      <c r="H353" s="371"/>
      <c r="I353" s="371"/>
      <c r="J353" s="371"/>
      <c r="K353" s="371"/>
      <c r="L353" s="371"/>
      <c r="M353" s="869">
        <f>(M352+N352+O352)</f>
        <v>193.87763999999999</v>
      </c>
      <c r="N353" s="870"/>
      <c r="O353" s="870"/>
      <c r="P353" s="871"/>
    </row>
    <row r="354" spans="1:18" ht="19.5" thickBot="1" x14ac:dyDescent="0.25">
      <c r="A354" s="862"/>
      <c r="B354" s="973"/>
      <c r="C354" s="381"/>
      <c r="D354" s="898"/>
      <c r="E354" s="899"/>
      <c r="F354" s="899"/>
      <c r="G354" s="899"/>
      <c r="H354" s="899"/>
      <c r="I354" s="899"/>
      <c r="J354" s="899"/>
      <c r="K354" s="899"/>
      <c r="L354" s="899"/>
      <c r="M354" s="899"/>
      <c r="N354" s="899"/>
      <c r="O354" s="899"/>
      <c r="P354" s="900"/>
    </row>
    <row r="355" spans="1:18" ht="42" customHeight="1" thickBot="1" x14ac:dyDescent="0.25">
      <c r="A355" s="862"/>
      <c r="B355" s="973"/>
      <c r="C355" s="364" t="s">
        <v>1309</v>
      </c>
      <c r="D355" s="170" t="s">
        <v>1200</v>
      </c>
      <c r="E355" s="367" t="s">
        <v>1308</v>
      </c>
      <c r="F355" s="475" t="s">
        <v>1381</v>
      </c>
      <c r="G355" s="475" t="s">
        <v>1415</v>
      </c>
      <c r="H355" s="681" t="s">
        <v>1416</v>
      </c>
      <c r="I355" s="475" t="s">
        <v>1417</v>
      </c>
      <c r="J355" s="681" t="s">
        <v>1319</v>
      </c>
      <c r="K355" s="475" t="s">
        <v>1418</v>
      </c>
      <c r="L355" s="475" t="s">
        <v>1419</v>
      </c>
      <c r="M355" s="154" t="str">
        <f>'Данные по ТП'!C144</f>
        <v>ТМ-630/10</v>
      </c>
      <c r="N355" s="125" t="s">
        <v>1225</v>
      </c>
      <c r="O355" s="124" t="s">
        <v>5</v>
      </c>
      <c r="P355" s="126">
        <f>'Данные по ТП'!F144</f>
        <v>33842</v>
      </c>
    </row>
    <row r="356" spans="1:18" ht="19.5" thickBot="1" x14ac:dyDescent="0.25">
      <c r="A356" s="862"/>
      <c r="B356" s="973"/>
      <c r="C356" s="378">
        <v>10</v>
      </c>
      <c r="D356" s="179" t="s">
        <v>556</v>
      </c>
      <c r="E356" s="401"/>
      <c r="F356" s="655">
        <f>((O356*1.73*220*0.9)/1000)+((N356*1.73*220*0.9)/1000)+((M356*1.73*220*0.9)/1000)</f>
        <v>23.635259999999999</v>
      </c>
      <c r="G356" s="845"/>
      <c r="H356" s="845"/>
      <c r="I356" s="845"/>
      <c r="J356" s="845"/>
      <c r="K356" s="845"/>
      <c r="L356" s="845"/>
      <c r="M356" s="190">
        <v>24</v>
      </c>
      <c r="N356" s="190">
        <v>17</v>
      </c>
      <c r="O356" s="190">
        <v>28</v>
      </c>
      <c r="P356" s="190">
        <v>5</v>
      </c>
      <c r="Q356" s="209"/>
      <c r="R356" s="100"/>
    </row>
    <row r="357" spans="1:18" ht="19.5" thickBot="1" x14ac:dyDescent="0.25">
      <c r="A357" s="862"/>
      <c r="B357" s="973"/>
      <c r="C357" s="378">
        <v>11</v>
      </c>
      <c r="D357" s="179" t="s">
        <v>1751</v>
      </c>
      <c r="E357" s="401"/>
      <c r="F357" s="655">
        <f t="shared" ref="F357:F360" si="49">((O357*1.73*220*0.9)/1000)+((N357*1.73*220*0.9)/1000)+((M357*1.73*220*0.9)/1000)</f>
        <v>0</v>
      </c>
      <c r="G357" s="846"/>
      <c r="H357" s="846"/>
      <c r="I357" s="846"/>
      <c r="J357" s="846"/>
      <c r="K357" s="846"/>
      <c r="L357" s="846"/>
      <c r="M357" s="190"/>
      <c r="N357" s="190"/>
      <c r="O357" s="190"/>
      <c r="P357" s="190"/>
    </row>
    <row r="358" spans="1:18" ht="19.5" thickBot="1" x14ac:dyDescent="0.25">
      <c r="A358" s="862"/>
      <c r="B358" s="973"/>
      <c r="C358" s="378">
        <v>12</v>
      </c>
      <c r="D358" s="179" t="s">
        <v>557</v>
      </c>
      <c r="E358" s="401"/>
      <c r="F358" s="655">
        <f t="shared" si="49"/>
        <v>0</v>
      </c>
      <c r="G358" s="655"/>
      <c r="H358" s="655"/>
      <c r="I358" s="655"/>
      <c r="J358" s="655"/>
      <c r="K358" s="655"/>
      <c r="L358" s="655"/>
      <c r="M358" s="190">
        <v>0</v>
      </c>
      <c r="N358" s="190">
        <v>0</v>
      </c>
      <c r="O358" s="190">
        <v>0</v>
      </c>
      <c r="P358" s="190">
        <v>0</v>
      </c>
    </row>
    <row r="359" spans="1:18" ht="19.5" thickBot="1" x14ac:dyDescent="0.25">
      <c r="A359" s="862"/>
      <c r="B359" s="973"/>
      <c r="C359" s="378">
        <v>13</v>
      </c>
      <c r="D359" s="179" t="s">
        <v>558</v>
      </c>
      <c r="E359" s="401"/>
      <c r="F359" s="655">
        <f t="shared" si="49"/>
        <v>0</v>
      </c>
      <c r="G359" s="655"/>
      <c r="H359" s="655"/>
      <c r="I359" s="655"/>
      <c r="J359" s="655"/>
      <c r="K359" s="655"/>
      <c r="L359" s="655"/>
      <c r="M359" s="190"/>
      <c r="N359" s="190"/>
      <c r="O359" s="190"/>
      <c r="P359" s="190"/>
    </row>
    <row r="360" spans="1:18" ht="19.5" thickBot="1" x14ac:dyDescent="0.25">
      <c r="A360" s="862"/>
      <c r="B360" s="973"/>
      <c r="C360" s="378">
        <v>14</v>
      </c>
      <c r="D360" s="179" t="s">
        <v>559</v>
      </c>
      <c r="E360" s="401"/>
      <c r="F360" s="655">
        <f t="shared" si="49"/>
        <v>71.933400000000006</v>
      </c>
      <c r="G360" s="655"/>
      <c r="H360" s="655"/>
      <c r="I360" s="655"/>
      <c r="J360" s="655"/>
      <c r="K360" s="655"/>
      <c r="L360" s="655"/>
      <c r="M360" s="190">
        <v>91</v>
      </c>
      <c r="N360" s="190">
        <v>58</v>
      </c>
      <c r="O360" s="190">
        <v>61</v>
      </c>
      <c r="P360" s="190">
        <v>28</v>
      </c>
    </row>
    <row r="361" spans="1:18" ht="19.5" thickBot="1" x14ac:dyDescent="0.25">
      <c r="A361" s="862"/>
      <c r="B361" s="973"/>
      <c r="C361" s="378">
        <v>15</v>
      </c>
      <c r="D361" s="179" t="s">
        <v>1752</v>
      </c>
      <c r="E361" s="401"/>
      <c r="F361" s="401"/>
      <c r="G361" s="401"/>
      <c r="H361" s="401"/>
      <c r="I361" s="401"/>
      <c r="J361" s="401"/>
      <c r="K361" s="401"/>
      <c r="L361" s="401"/>
      <c r="M361" s="190"/>
      <c r="N361" s="190"/>
      <c r="O361" s="190"/>
      <c r="P361" s="190"/>
    </row>
    <row r="362" spans="1:18" ht="19.5" thickBot="1" x14ac:dyDescent="0.25">
      <c r="A362" s="862"/>
      <c r="B362" s="973"/>
      <c r="C362" s="378">
        <v>16</v>
      </c>
      <c r="D362" s="179" t="s">
        <v>560</v>
      </c>
      <c r="E362" s="401"/>
      <c r="F362" s="401"/>
      <c r="G362" s="401"/>
      <c r="H362" s="401"/>
      <c r="I362" s="401"/>
      <c r="J362" s="401"/>
      <c r="K362" s="401"/>
      <c r="L362" s="401"/>
      <c r="M362" s="190"/>
      <c r="N362" s="190"/>
      <c r="O362" s="190"/>
      <c r="P362" s="190"/>
    </row>
    <row r="363" spans="1:18" ht="19.5" thickBot="1" x14ac:dyDescent="0.25">
      <c r="A363" s="862"/>
      <c r="B363" s="973"/>
      <c r="C363" s="378"/>
      <c r="D363" s="179"/>
      <c r="E363" s="401"/>
      <c r="F363" s="401"/>
      <c r="G363" s="401"/>
      <c r="H363" s="401"/>
      <c r="I363" s="401"/>
      <c r="J363" s="401"/>
      <c r="K363" s="401"/>
      <c r="L363" s="401"/>
      <c r="M363" s="341"/>
      <c r="N363" s="341"/>
      <c r="O363" s="341"/>
      <c r="P363" s="341"/>
    </row>
    <row r="364" spans="1:18" ht="19.5" thickBot="1" x14ac:dyDescent="0.25">
      <c r="A364" s="862"/>
      <c r="B364" s="973"/>
      <c r="C364" s="378"/>
      <c r="D364" s="179"/>
      <c r="E364" s="401"/>
      <c r="F364" s="401"/>
      <c r="G364" s="401"/>
      <c r="H364" s="401"/>
      <c r="I364" s="401"/>
      <c r="J364" s="401"/>
      <c r="K364" s="401"/>
      <c r="L364" s="401"/>
      <c r="M364" s="341"/>
      <c r="N364" s="341"/>
      <c r="O364" s="341"/>
      <c r="P364" s="341"/>
    </row>
    <row r="365" spans="1:18" ht="19.5" thickBot="1" x14ac:dyDescent="0.25">
      <c r="A365" s="862"/>
      <c r="B365" s="973"/>
      <c r="C365" s="378"/>
      <c r="D365" s="3" t="s">
        <v>1186</v>
      </c>
      <c r="E365" s="370"/>
      <c r="F365" s="370"/>
      <c r="G365" s="370"/>
      <c r="H365" s="370"/>
      <c r="I365" s="370"/>
      <c r="J365" s="370"/>
      <c r="K365" s="370"/>
      <c r="L365" s="370"/>
      <c r="M365" s="11">
        <f>SUM(M356:M364)</f>
        <v>115</v>
      </c>
      <c r="N365" s="11">
        <f>SUM(N356:N364)</f>
        <v>75</v>
      </c>
      <c r="O365" s="11">
        <f>SUM(O356:O364)</f>
        <v>89</v>
      </c>
      <c r="P365" s="11">
        <f>SUM(P356:P364)</f>
        <v>33</v>
      </c>
    </row>
    <row r="366" spans="1:18" ht="19.5" thickBot="1" x14ac:dyDescent="0.25">
      <c r="A366" s="862"/>
      <c r="B366" s="973"/>
      <c r="C366" s="378"/>
      <c r="D366" s="3" t="s">
        <v>1188</v>
      </c>
      <c r="E366" s="370"/>
      <c r="F366" s="370"/>
      <c r="G366" s="370"/>
      <c r="H366" s="370"/>
      <c r="I366" s="370"/>
      <c r="J366" s="370"/>
      <c r="K366" s="370"/>
      <c r="L366" s="370"/>
      <c r="M366" s="130">
        <f t="shared" ref="M366:O366" si="50">(M365*1.73*220*0.9)/1000</f>
        <v>39.392099999999999</v>
      </c>
      <c r="N366" s="130">
        <f t="shared" si="50"/>
        <v>25.6905</v>
      </c>
      <c r="O366" s="130">
        <f t="shared" si="50"/>
        <v>30.486060000000002</v>
      </c>
      <c r="P366" s="131"/>
      <c r="Q366" s="156"/>
    </row>
    <row r="367" spans="1:18" ht="18.75" thickBot="1" x14ac:dyDescent="0.25">
      <c r="A367" s="862"/>
      <c r="B367" s="973"/>
      <c r="C367" s="378"/>
      <c r="D367" s="3" t="s">
        <v>1190</v>
      </c>
      <c r="E367" s="371"/>
      <c r="F367" s="371"/>
      <c r="G367" s="371"/>
      <c r="H367" s="371"/>
      <c r="I367" s="371"/>
      <c r="J367" s="371"/>
      <c r="K367" s="371"/>
      <c r="L367" s="371"/>
      <c r="M367" s="869">
        <f>(M366+N366+O366)</f>
        <v>95.568659999999994</v>
      </c>
      <c r="N367" s="870"/>
      <c r="O367" s="870"/>
      <c r="P367" s="871"/>
    </row>
    <row r="368" spans="1:18" ht="19.5" thickBot="1" x14ac:dyDescent="0.25">
      <c r="A368" s="863"/>
      <c r="B368" s="974"/>
      <c r="C368" s="415"/>
      <c r="D368" s="37" t="s">
        <v>53</v>
      </c>
      <c r="E368" s="384"/>
      <c r="F368" s="384"/>
      <c r="G368" s="384"/>
      <c r="H368" s="384"/>
      <c r="I368" s="384"/>
      <c r="J368" s="384"/>
      <c r="K368" s="384"/>
      <c r="L368" s="384"/>
      <c r="M368" s="67">
        <f>M365+M351</f>
        <v>267</v>
      </c>
      <c r="N368" s="67">
        <f>N365+N351</f>
        <v>311</v>
      </c>
      <c r="O368" s="67">
        <f>O365+O351</f>
        <v>267</v>
      </c>
      <c r="P368" s="67">
        <f>P365+P351</f>
        <v>107</v>
      </c>
    </row>
    <row r="369" spans="1:16" ht="31.5" customHeight="1" thickBot="1" x14ac:dyDescent="0.25">
      <c r="A369" s="606"/>
      <c r="B369" s="606"/>
      <c r="C369" s="606"/>
      <c r="D369" s="598" t="str">
        <f>HYPERLINK("#Оглавление!h12","&lt;&lt;&lt;&lt;&lt;")</f>
        <v>&lt;&lt;&lt;&lt;&lt;</v>
      </c>
      <c r="E369" s="606"/>
      <c r="F369" s="606"/>
      <c r="G369" s="606"/>
      <c r="H369" s="606"/>
      <c r="I369" s="606"/>
      <c r="J369" s="606"/>
      <c r="K369" s="606"/>
      <c r="L369" s="606"/>
      <c r="M369" s="606"/>
      <c r="N369" s="606"/>
      <c r="O369" s="606"/>
      <c r="P369" s="606"/>
    </row>
    <row r="370" spans="1:16" ht="48" customHeight="1" thickBot="1" x14ac:dyDescent="0.25">
      <c r="A370" s="181">
        <v>44884</v>
      </c>
      <c r="B370" s="57"/>
      <c r="C370" s="364" t="s">
        <v>1309</v>
      </c>
      <c r="D370" s="170" t="s">
        <v>1224</v>
      </c>
      <c r="E370" s="367" t="s">
        <v>1308</v>
      </c>
      <c r="F370" s="475" t="s">
        <v>1381</v>
      </c>
      <c r="G370" s="475" t="s">
        <v>1415</v>
      </c>
      <c r="H370" s="681" t="s">
        <v>1416</v>
      </c>
      <c r="I370" s="475" t="s">
        <v>1417</v>
      </c>
      <c r="J370" s="681" t="s">
        <v>1319</v>
      </c>
      <c r="K370" s="475" t="s">
        <v>1418</v>
      </c>
      <c r="L370" s="475" t="s">
        <v>1419</v>
      </c>
      <c r="M370" s="154" t="str">
        <f>'Данные по ТП'!C145</f>
        <v>ТМ-630/10</v>
      </c>
      <c r="N370" s="125" t="s">
        <v>1225</v>
      </c>
      <c r="O370" s="124" t="s">
        <v>5</v>
      </c>
      <c r="P370" s="126">
        <f>'Данные по ТП'!F145</f>
        <v>39957</v>
      </c>
    </row>
    <row r="371" spans="1:16" ht="19.5" thickBot="1" x14ac:dyDescent="0.25">
      <c r="A371" s="850" t="s">
        <v>1687</v>
      </c>
      <c r="B371" s="970" t="s">
        <v>562</v>
      </c>
      <c r="C371" s="378">
        <v>1</v>
      </c>
      <c r="D371" s="179" t="s">
        <v>515</v>
      </c>
      <c r="E371" s="401"/>
      <c r="F371" s="655">
        <f>((O371*1.73*220*0.9)/1000)+((N371*1.73*220*0.9)/1000)+((M371*1.73*220*0.9)/1000)</f>
        <v>0</v>
      </c>
      <c r="G371" s="845">
        <v>235</v>
      </c>
      <c r="H371" s="845">
        <v>232</v>
      </c>
      <c r="I371" s="845">
        <v>232</v>
      </c>
      <c r="J371" s="845">
        <v>404</v>
      </c>
      <c r="K371" s="845">
        <v>403</v>
      </c>
      <c r="L371" s="845">
        <v>405</v>
      </c>
      <c r="M371" s="190">
        <v>0</v>
      </c>
      <c r="N371" s="190">
        <v>0</v>
      </c>
      <c r="O371" s="190">
        <v>0</v>
      </c>
      <c r="P371" s="190">
        <v>0</v>
      </c>
    </row>
    <row r="372" spans="1:16" ht="19.5" thickBot="1" x14ac:dyDescent="0.25">
      <c r="A372" s="862"/>
      <c r="B372" s="973"/>
      <c r="C372" s="378">
        <v>2</v>
      </c>
      <c r="D372" s="179" t="s">
        <v>516</v>
      </c>
      <c r="E372" s="401"/>
      <c r="F372" s="655">
        <f t="shared" ref="F372:F383" si="51">((O372*1.73*220*0.9)/1000)+((N372*1.73*220*0.9)/1000)+((M372*1.73*220*0.9)/1000)</f>
        <v>0</v>
      </c>
      <c r="G372" s="846"/>
      <c r="H372" s="846"/>
      <c r="I372" s="846"/>
      <c r="J372" s="846"/>
      <c r="K372" s="846"/>
      <c r="L372" s="846"/>
      <c r="M372" s="190">
        <v>0</v>
      </c>
      <c r="N372" s="190">
        <v>0</v>
      </c>
      <c r="O372" s="190">
        <v>0</v>
      </c>
      <c r="P372" s="190">
        <v>0</v>
      </c>
    </row>
    <row r="373" spans="1:16" ht="19.5" thickBot="1" x14ac:dyDescent="0.25">
      <c r="A373" s="862"/>
      <c r="B373" s="973"/>
      <c r="C373" s="378">
        <v>3</v>
      </c>
      <c r="D373" s="179" t="s">
        <v>948</v>
      </c>
      <c r="E373" s="401"/>
      <c r="F373" s="655">
        <f t="shared" si="51"/>
        <v>0</v>
      </c>
      <c r="G373" s="655"/>
      <c r="H373" s="655"/>
      <c r="I373" s="655"/>
      <c r="J373" s="655"/>
      <c r="K373" s="655"/>
      <c r="L373" s="655"/>
      <c r="M373" s="190">
        <v>0</v>
      </c>
      <c r="N373" s="190">
        <v>0</v>
      </c>
      <c r="O373" s="190">
        <v>0</v>
      </c>
      <c r="P373" s="190">
        <v>0</v>
      </c>
    </row>
    <row r="374" spans="1:16" ht="19.5" thickBot="1" x14ac:dyDescent="0.25">
      <c r="A374" s="862"/>
      <c r="B374" s="973"/>
      <c r="C374" s="378">
        <v>4</v>
      </c>
      <c r="D374" s="179" t="s">
        <v>517</v>
      </c>
      <c r="E374" s="401"/>
      <c r="F374" s="655">
        <f t="shared" si="51"/>
        <v>0</v>
      </c>
      <c r="G374" s="655"/>
      <c r="H374" s="655"/>
      <c r="I374" s="655"/>
      <c r="J374" s="655"/>
      <c r="K374" s="655"/>
      <c r="L374" s="655"/>
      <c r="M374" s="190">
        <v>0</v>
      </c>
      <c r="N374" s="190">
        <v>0</v>
      </c>
      <c r="O374" s="190">
        <v>0</v>
      </c>
      <c r="P374" s="190">
        <v>0</v>
      </c>
    </row>
    <row r="375" spans="1:16" ht="19.5" thickBot="1" x14ac:dyDescent="0.25">
      <c r="A375" s="862"/>
      <c r="B375" s="973"/>
      <c r="C375" s="378">
        <v>5</v>
      </c>
      <c r="D375" s="179" t="s">
        <v>518</v>
      </c>
      <c r="E375" s="401"/>
      <c r="F375" s="655">
        <f t="shared" si="51"/>
        <v>0</v>
      </c>
      <c r="G375" s="655"/>
      <c r="H375" s="655"/>
      <c r="I375" s="655"/>
      <c r="J375" s="655"/>
      <c r="K375" s="655"/>
      <c r="L375" s="655"/>
      <c r="M375" s="190">
        <v>0</v>
      </c>
      <c r="N375" s="190">
        <v>0</v>
      </c>
      <c r="O375" s="190">
        <v>0</v>
      </c>
      <c r="P375" s="190">
        <v>0</v>
      </c>
    </row>
    <row r="376" spans="1:16" ht="19.5" thickBot="1" x14ac:dyDescent="0.25">
      <c r="A376" s="862"/>
      <c r="B376" s="973"/>
      <c r="C376" s="378">
        <v>6</v>
      </c>
      <c r="D376" s="179" t="s">
        <v>1753</v>
      </c>
      <c r="E376" s="401"/>
      <c r="F376" s="655">
        <f t="shared" si="51"/>
        <v>0</v>
      </c>
      <c r="G376" s="655"/>
      <c r="H376" s="655"/>
      <c r="I376" s="655"/>
      <c r="J376" s="655"/>
      <c r="K376" s="655"/>
      <c r="L376" s="655"/>
      <c r="M376" s="190"/>
      <c r="N376" s="190"/>
      <c r="O376" s="190"/>
      <c r="P376" s="190"/>
    </row>
    <row r="377" spans="1:16" ht="19.5" thickBot="1" x14ac:dyDescent="0.25">
      <c r="A377" s="862"/>
      <c r="B377" s="973"/>
      <c r="C377" s="378">
        <v>7</v>
      </c>
      <c r="D377" s="179" t="s">
        <v>519</v>
      </c>
      <c r="E377" s="401"/>
      <c r="F377" s="655">
        <f t="shared" si="51"/>
        <v>0</v>
      </c>
      <c r="G377" s="655"/>
      <c r="H377" s="655"/>
      <c r="I377" s="655"/>
      <c r="J377" s="655"/>
      <c r="K377" s="655"/>
      <c r="L377" s="655"/>
      <c r="M377" s="190">
        <v>0</v>
      </c>
      <c r="N377" s="190">
        <v>0</v>
      </c>
      <c r="O377" s="190">
        <v>0</v>
      </c>
      <c r="P377" s="190">
        <v>0</v>
      </c>
    </row>
    <row r="378" spans="1:16" ht="19.5" thickBot="1" x14ac:dyDescent="0.25">
      <c r="A378" s="862"/>
      <c r="B378" s="973"/>
      <c r="C378" s="378">
        <v>8</v>
      </c>
      <c r="D378" s="179" t="s">
        <v>520</v>
      </c>
      <c r="E378" s="401"/>
      <c r="F378" s="655">
        <f t="shared" si="51"/>
        <v>0</v>
      </c>
      <c r="G378" s="655"/>
      <c r="H378" s="655"/>
      <c r="I378" s="655"/>
      <c r="J378" s="655"/>
      <c r="K378" s="655"/>
      <c r="L378" s="655"/>
      <c r="M378" s="190">
        <v>0</v>
      </c>
      <c r="N378" s="190">
        <v>0</v>
      </c>
      <c r="O378" s="190">
        <v>0</v>
      </c>
      <c r="P378" s="190">
        <v>0</v>
      </c>
    </row>
    <row r="379" spans="1:16" ht="19.5" thickBot="1" x14ac:dyDescent="0.25">
      <c r="A379" s="862"/>
      <c r="B379" s="973"/>
      <c r="C379" s="378">
        <v>9</v>
      </c>
      <c r="D379" s="179" t="s">
        <v>521</v>
      </c>
      <c r="E379" s="401"/>
      <c r="F379" s="655">
        <f t="shared" si="51"/>
        <v>0</v>
      </c>
      <c r="G379" s="655"/>
      <c r="H379" s="655"/>
      <c r="I379" s="655"/>
      <c r="J379" s="655"/>
      <c r="K379" s="655"/>
      <c r="L379" s="655"/>
      <c r="M379" s="190"/>
      <c r="N379" s="190"/>
      <c r="O379" s="190"/>
      <c r="P379" s="190"/>
    </row>
    <row r="380" spans="1:16" ht="19.5" thickBot="1" x14ac:dyDescent="0.25">
      <c r="A380" s="862"/>
      <c r="B380" s="973"/>
      <c r="C380" s="378">
        <v>10</v>
      </c>
      <c r="D380" s="179" t="s">
        <v>522</v>
      </c>
      <c r="E380" s="401"/>
      <c r="F380" s="655">
        <f t="shared" si="51"/>
        <v>45.55782</v>
      </c>
      <c r="G380" s="655"/>
      <c r="H380" s="655"/>
      <c r="I380" s="655"/>
      <c r="J380" s="655"/>
      <c r="K380" s="655"/>
      <c r="L380" s="655"/>
      <c r="M380" s="190">
        <v>39</v>
      </c>
      <c r="N380" s="190">
        <v>44</v>
      </c>
      <c r="O380" s="190">
        <v>50</v>
      </c>
      <c r="P380" s="190">
        <v>16</v>
      </c>
    </row>
    <row r="381" spans="1:16" ht="19.5" thickBot="1" x14ac:dyDescent="0.25">
      <c r="A381" s="862"/>
      <c r="B381" s="973"/>
      <c r="C381" s="378">
        <v>11</v>
      </c>
      <c r="D381" s="179" t="s">
        <v>523</v>
      </c>
      <c r="E381" s="401"/>
      <c r="F381" s="655">
        <f t="shared" si="51"/>
        <v>0</v>
      </c>
      <c r="G381" s="655"/>
      <c r="H381" s="655"/>
      <c r="I381" s="655"/>
      <c r="J381" s="655"/>
      <c r="K381" s="655"/>
      <c r="L381" s="655"/>
      <c r="M381" s="190"/>
      <c r="N381" s="190"/>
      <c r="O381" s="190"/>
      <c r="P381" s="190"/>
    </row>
    <row r="382" spans="1:16" ht="19.5" thickBot="1" x14ac:dyDescent="0.25">
      <c r="A382" s="862"/>
      <c r="B382" s="973"/>
      <c r="C382" s="378">
        <v>12</v>
      </c>
      <c r="D382" s="179" t="s">
        <v>524</v>
      </c>
      <c r="E382" s="401"/>
      <c r="F382" s="655">
        <f t="shared" si="51"/>
        <v>0</v>
      </c>
      <c r="G382" s="655"/>
      <c r="H382" s="655"/>
      <c r="I382" s="655"/>
      <c r="J382" s="655"/>
      <c r="K382" s="655"/>
      <c r="L382" s="655"/>
      <c r="M382" s="190">
        <v>0</v>
      </c>
      <c r="N382" s="190">
        <v>0</v>
      </c>
      <c r="O382" s="190">
        <v>0</v>
      </c>
      <c r="P382" s="190">
        <v>0</v>
      </c>
    </row>
    <row r="383" spans="1:16" ht="19.5" thickBot="1" x14ac:dyDescent="0.25">
      <c r="A383" s="862"/>
      <c r="B383" s="973"/>
      <c r="C383" s="378"/>
      <c r="D383" s="179"/>
      <c r="E383" s="401"/>
      <c r="F383" s="655">
        <f t="shared" si="51"/>
        <v>0</v>
      </c>
      <c r="G383" s="655"/>
      <c r="H383" s="655"/>
      <c r="I383" s="655"/>
      <c r="J383" s="655"/>
      <c r="K383" s="655"/>
      <c r="L383" s="655"/>
      <c r="M383" s="341"/>
      <c r="N383" s="341"/>
      <c r="O383" s="341"/>
      <c r="P383" s="341"/>
    </row>
    <row r="384" spans="1:16" ht="19.5" thickBot="1" x14ac:dyDescent="0.25">
      <c r="A384" s="862"/>
      <c r="B384" s="973"/>
      <c r="C384" s="378"/>
      <c r="D384" s="179"/>
      <c r="E384" s="401"/>
      <c r="F384" s="401"/>
      <c r="G384" s="401"/>
      <c r="H384" s="401"/>
      <c r="I384" s="401"/>
      <c r="J384" s="401"/>
      <c r="K384" s="401"/>
      <c r="L384" s="401"/>
      <c r="M384" s="341"/>
      <c r="N384" s="341"/>
      <c r="O384" s="341"/>
      <c r="P384" s="341"/>
    </row>
    <row r="385" spans="1:17" ht="19.5" thickBot="1" x14ac:dyDescent="0.25">
      <c r="A385" s="862"/>
      <c r="B385" s="973"/>
      <c r="C385" s="378"/>
      <c r="D385" s="3" t="s">
        <v>1187</v>
      </c>
      <c r="E385" s="370"/>
      <c r="F385" s="370"/>
      <c r="G385" s="370"/>
      <c r="H385" s="370"/>
      <c r="I385" s="370"/>
      <c r="J385" s="370"/>
      <c r="K385" s="370"/>
      <c r="L385" s="370"/>
      <c r="M385" s="11">
        <f>SUM(M371:M382)</f>
        <v>39</v>
      </c>
      <c r="N385" s="11">
        <f>SUM(N371:N382)</f>
        <v>44</v>
      </c>
      <c r="O385" s="11">
        <f>SUM(O371:O382)</f>
        <v>50</v>
      </c>
      <c r="P385" s="11">
        <f>SUM(P371:P382)</f>
        <v>16</v>
      </c>
    </row>
    <row r="386" spans="1:17" ht="19.5" thickBot="1" x14ac:dyDescent="0.25">
      <c r="A386" s="862"/>
      <c r="B386" s="973"/>
      <c r="C386" s="378"/>
      <c r="D386" s="3" t="s">
        <v>1188</v>
      </c>
      <c r="E386" s="370"/>
      <c r="F386" s="370"/>
      <c r="G386" s="370"/>
      <c r="H386" s="370"/>
      <c r="I386" s="370"/>
      <c r="J386" s="370"/>
      <c r="K386" s="370"/>
      <c r="L386" s="370"/>
      <c r="M386" s="130">
        <f t="shared" ref="M386:O386" si="52">(M385*1.73*220*0.9)/1000</f>
        <v>13.359059999999999</v>
      </c>
      <c r="N386" s="130">
        <f t="shared" si="52"/>
        <v>15.071760000000001</v>
      </c>
      <c r="O386" s="130">
        <f t="shared" si="52"/>
        <v>17.126999999999999</v>
      </c>
      <c r="P386" s="131"/>
      <c r="Q386" s="156"/>
    </row>
    <row r="387" spans="1:17" ht="18.75" thickBot="1" x14ac:dyDescent="0.25">
      <c r="A387" s="862"/>
      <c r="B387" s="973"/>
      <c r="C387" s="378"/>
      <c r="D387" s="3" t="s">
        <v>1189</v>
      </c>
      <c r="E387" s="371"/>
      <c r="F387" s="371"/>
      <c r="G387" s="371"/>
      <c r="H387" s="371"/>
      <c r="I387" s="371"/>
      <c r="J387" s="371"/>
      <c r="K387" s="371"/>
      <c r="L387" s="371"/>
      <c r="M387" s="869">
        <f>(M386+N386+O386)</f>
        <v>45.55782</v>
      </c>
      <c r="N387" s="870"/>
      <c r="O387" s="870"/>
      <c r="P387" s="871"/>
    </row>
    <row r="388" spans="1:17" ht="19.5" thickBot="1" x14ac:dyDescent="0.25">
      <c r="A388" s="862"/>
      <c r="B388" s="973"/>
      <c r="C388" s="381"/>
      <c r="D388" s="898"/>
      <c r="E388" s="899"/>
      <c r="F388" s="899"/>
      <c r="G388" s="899"/>
      <c r="H388" s="899"/>
      <c r="I388" s="899"/>
      <c r="J388" s="899"/>
      <c r="K388" s="899"/>
      <c r="L388" s="899"/>
      <c r="M388" s="899"/>
      <c r="N388" s="899"/>
      <c r="O388" s="899"/>
      <c r="P388" s="900"/>
    </row>
    <row r="389" spans="1:17" ht="36" customHeight="1" thickBot="1" x14ac:dyDescent="0.25">
      <c r="A389" s="862"/>
      <c r="B389" s="973"/>
      <c r="C389" s="364" t="s">
        <v>1309</v>
      </c>
      <c r="D389" s="170" t="s">
        <v>1200</v>
      </c>
      <c r="E389" s="367" t="s">
        <v>1308</v>
      </c>
      <c r="F389" s="475" t="s">
        <v>1381</v>
      </c>
      <c r="G389" s="475" t="s">
        <v>1415</v>
      </c>
      <c r="H389" s="681" t="s">
        <v>1416</v>
      </c>
      <c r="I389" s="475" t="s">
        <v>1417</v>
      </c>
      <c r="J389" s="681" t="s">
        <v>1319</v>
      </c>
      <c r="K389" s="475" t="s">
        <v>1418</v>
      </c>
      <c r="L389" s="475" t="s">
        <v>1419</v>
      </c>
      <c r="M389" s="154" t="str">
        <f>'Данные по ТП'!C146</f>
        <v>ТМ-630/10</v>
      </c>
      <c r="N389" s="125" t="s">
        <v>1225</v>
      </c>
      <c r="O389" s="124" t="s">
        <v>5</v>
      </c>
      <c r="P389" s="126">
        <f>'Данные по ТП'!F146</f>
        <v>58380</v>
      </c>
    </row>
    <row r="390" spans="1:17" ht="19.5" thickBot="1" x14ac:dyDescent="0.25">
      <c r="A390" s="862"/>
      <c r="B390" s="973"/>
      <c r="C390" s="378">
        <v>13</v>
      </c>
      <c r="D390" s="179" t="s">
        <v>1479</v>
      </c>
      <c r="E390" s="401"/>
      <c r="F390" s="655">
        <f>((O390*1.73*220*0.9)/1000)+((N390*1.73*220*0.9)/1000)+((M390*1.73*220*0.9)/1000)</f>
        <v>0</v>
      </c>
      <c r="G390" s="845"/>
      <c r="H390" s="845"/>
      <c r="I390" s="845"/>
      <c r="J390" s="845"/>
      <c r="K390" s="845"/>
      <c r="L390" s="845"/>
      <c r="M390" s="190"/>
      <c r="N390" s="190"/>
      <c r="O390" s="190"/>
      <c r="P390" s="190"/>
    </row>
    <row r="391" spans="1:17" ht="19.5" thickBot="1" x14ac:dyDescent="0.25">
      <c r="A391" s="862"/>
      <c r="B391" s="973"/>
      <c r="C391" s="378">
        <v>14</v>
      </c>
      <c r="D391" s="179" t="s">
        <v>525</v>
      </c>
      <c r="E391" s="401"/>
      <c r="F391" s="655">
        <f t="shared" ref="F391:F406" si="53">((O391*1.73*220*0.9)/1000)+((N391*1.73*220*0.9)/1000)+((M391*1.73*220*0.9)/1000)</f>
        <v>1.7127000000000001</v>
      </c>
      <c r="G391" s="846"/>
      <c r="H391" s="846"/>
      <c r="I391" s="846"/>
      <c r="J391" s="846"/>
      <c r="K391" s="846"/>
      <c r="L391" s="846"/>
      <c r="M391" s="190">
        <v>0</v>
      </c>
      <c r="N391" s="190">
        <v>5</v>
      </c>
      <c r="O391" s="190">
        <v>0</v>
      </c>
      <c r="P391" s="190">
        <v>5</v>
      </c>
    </row>
    <row r="392" spans="1:17" ht="19.5" thickBot="1" x14ac:dyDescent="0.25">
      <c r="A392" s="862"/>
      <c r="B392" s="973"/>
      <c r="C392" s="378">
        <v>15</v>
      </c>
      <c r="D392" s="179" t="s">
        <v>1480</v>
      </c>
      <c r="E392" s="401"/>
      <c r="F392" s="655">
        <f t="shared" si="53"/>
        <v>39.392099999999999</v>
      </c>
      <c r="G392" s="655"/>
      <c r="H392" s="655"/>
      <c r="I392" s="655"/>
      <c r="J392" s="655"/>
      <c r="K392" s="655"/>
      <c r="L392" s="655"/>
      <c r="M392" s="190">
        <v>59</v>
      </c>
      <c r="N392" s="190">
        <v>31</v>
      </c>
      <c r="O392" s="190">
        <v>25</v>
      </c>
      <c r="P392" s="190">
        <v>16</v>
      </c>
    </row>
    <row r="393" spans="1:17" ht="19.5" thickBot="1" x14ac:dyDescent="0.25">
      <c r="A393" s="862"/>
      <c r="B393" s="973"/>
      <c r="C393" s="378">
        <v>16</v>
      </c>
      <c r="D393" s="179" t="s">
        <v>526</v>
      </c>
      <c r="E393" s="401"/>
      <c r="F393" s="655">
        <f t="shared" si="53"/>
        <v>29.115900000000003</v>
      </c>
      <c r="G393" s="655"/>
      <c r="H393" s="655"/>
      <c r="I393" s="655"/>
      <c r="J393" s="655"/>
      <c r="K393" s="655"/>
      <c r="L393" s="655"/>
      <c r="M393" s="190">
        <v>34</v>
      </c>
      <c r="N393" s="190">
        <v>34</v>
      </c>
      <c r="O393" s="190">
        <v>17</v>
      </c>
      <c r="P393" s="190">
        <v>10</v>
      </c>
    </row>
    <row r="394" spans="1:17" ht="19.5" thickBot="1" x14ac:dyDescent="0.25">
      <c r="A394" s="862"/>
      <c r="B394" s="973"/>
      <c r="C394" s="378">
        <v>17</v>
      </c>
      <c r="D394" s="179" t="s">
        <v>527</v>
      </c>
      <c r="E394" s="401"/>
      <c r="F394" s="655">
        <f t="shared" si="53"/>
        <v>0</v>
      </c>
      <c r="G394" s="655"/>
      <c r="H394" s="655"/>
      <c r="I394" s="655"/>
      <c r="J394" s="655"/>
      <c r="K394" s="655"/>
      <c r="L394" s="655"/>
      <c r="M394" s="190"/>
      <c r="N394" s="190"/>
      <c r="O394" s="190"/>
      <c r="P394" s="190"/>
    </row>
    <row r="395" spans="1:17" ht="19.5" thickBot="1" x14ac:dyDescent="0.25">
      <c r="A395" s="862"/>
      <c r="B395" s="973"/>
      <c r="C395" s="378">
        <v>18</v>
      </c>
      <c r="D395" s="179" t="s">
        <v>528</v>
      </c>
      <c r="E395" s="401"/>
      <c r="F395" s="655">
        <f t="shared" si="53"/>
        <v>10.96128</v>
      </c>
      <c r="G395" s="655"/>
      <c r="H395" s="655"/>
      <c r="I395" s="655"/>
      <c r="J395" s="655"/>
      <c r="K395" s="655"/>
      <c r="L395" s="655"/>
      <c r="M395" s="190">
        <v>8</v>
      </c>
      <c r="N395" s="190">
        <v>14</v>
      </c>
      <c r="O395" s="190">
        <v>10</v>
      </c>
      <c r="P395" s="190">
        <v>4</v>
      </c>
    </row>
    <row r="396" spans="1:17" ht="19.5" thickBot="1" x14ac:dyDescent="0.25">
      <c r="A396" s="862"/>
      <c r="B396" s="973"/>
      <c r="C396" s="378">
        <v>19</v>
      </c>
      <c r="D396" s="179" t="s">
        <v>529</v>
      </c>
      <c r="E396" s="401"/>
      <c r="F396" s="655">
        <f t="shared" si="53"/>
        <v>0</v>
      </c>
      <c r="G396" s="655"/>
      <c r="H396" s="655"/>
      <c r="I396" s="655"/>
      <c r="J396" s="655"/>
      <c r="K396" s="655"/>
      <c r="L396" s="655"/>
      <c r="M396" s="190"/>
      <c r="N396" s="190"/>
      <c r="O396" s="190"/>
      <c r="P396" s="190"/>
    </row>
    <row r="397" spans="1:17" ht="19.5" thickBot="1" x14ac:dyDescent="0.25">
      <c r="A397" s="862"/>
      <c r="B397" s="973"/>
      <c r="C397" s="378">
        <v>20</v>
      </c>
      <c r="D397" s="179" t="s">
        <v>530</v>
      </c>
      <c r="E397" s="401"/>
      <c r="F397" s="655">
        <f t="shared" si="53"/>
        <v>47.955600000000004</v>
      </c>
      <c r="G397" s="655"/>
      <c r="H397" s="655"/>
      <c r="I397" s="655"/>
      <c r="J397" s="655"/>
      <c r="K397" s="655"/>
      <c r="L397" s="655"/>
      <c r="M397" s="190">
        <v>64</v>
      </c>
      <c r="N397" s="190">
        <v>42</v>
      </c>
      <c r="O397" s="190">
        <v>34</v>
      </c>
      <c r="P397" s="190">
        <v>29</v>
      </c>
    </row>
    <row r="398" spans="1:17" ht="19.5" thickBot="1" x14ac:dyDescent="0.25">
      <c r="A398" s="862"/>
      <c r="B398" s="973"/>
      <c r="C398" s="378">
        <v>21</v>
      </c>
      <c r="D398" s="179" t="s">
        <v>531</v>
      </c>
      <c r="E398" s="401"/>
      <c r="F398" s="655">
        <f t="shared" si="53"/>
        <v>0</v>
      </c>
      <c r="G398" s="655"/>
      <c r="H398" s="655"/>
      <c r="I398" s="655"/>
      <c r="J398" s="655"/>
      <c r="K398" s="655"/>
      <c r="L398" s="655"/>
      <c r="M398" s="190"/>
      <c r="N398" s="190"/>
      <c r="O398" s="190"/>
      <c r="P398" s="190"/>
    </row>
    <row r="399" spans="1:17" ht="19.5" thickBot="1" x14ac:dyDescent="0.25">
      <c r="A399" s="862"/>
      <c r="B399" s="973"/>
      <c r="C399" s="378">
        <v>22</v>
      </c>
      <c r="D399" s="179" t="s">
        <v>532</v>
      </c>
      <c r="E399" s="401"/>
      <c r="F399" s="655">
        <f t="shared" si="53"/>
        <v>62.684820000000002</v>
      </c>
      <c r="G399" s="655"/>
      <c r="H399" s="655"/>
      <c r="I399" s="655"/>
      <c r="J399" s="655"/>
      <c r="K399" s="655"/>
      <c r="L399" s="655"/>
      <c r="M399" s="190">
        <v>64</v>
      </c>
      <c r="N399" s="190">
        <v>55</v>
      </c>
      <c r="O399" s="190">
        <v>64</v>
      </c>
      <c r="P399" s="190">
        <v>9</v>
      </c>
    </row>
    <row r="400" spans="1:17" ht="19.5" thickBot="1" x14ac:dyDescent="0.25">
      <c r="A400" s="862"/>
      <c r="B400" s="973"/>
      <c r="C400" s="378">
        <v>23</v>
      </c>
      <c r="D400" s="179" t="s">
        <v>533</v>
      </c>
      <c r="E400" s="401"/>
      <c r="F400" s="655">
        <f t="shared" si="53"/>
        <v>33.911459999999998</v>
      </c>
      <c r="G400" s="655"/>
      <c r="H400" s="655"/>
      <c r="I400" s="655"/>
      <c r="J400" s="655"/>
      <c r="K400" s="655"/>
      <c r="L400" s="655"/>
      <c r="M400" s="190">
        <v>41</v>
      </c>
      <c r="N400" s="190">
        <v>22</v>
      </c>
      <c r="O400" s="190">
        <v>36</v>
      </c>
      <c r="P400" s="190">
        <v>18</v>
      </c>
    </row>
    <row r="401" spans="1:17" ht="19.5" thickBot="1" x14ac:dyDescent="0.25">
      <c r="A401" s="862"/>
      <c r="B401" s="973"/>
      <c r="C401" s="378">
        <v>24</v>
      </c>
      <c r="D401" s="179" t="s">
        <v>534</v>
      </c>
      <c r="E401" s="401"/>
      <c r="F401" s="655">
        <f t="shared" si="53"/>
        <v>30.486059999999998</v>
      </c>
      <c r="G401" s="655"/>
      <c r="H401" s="655"/>
      <c r="I401" s="655"/>
      <c r="J401" s="655"/>
      <c r="K401" s="655"/>
      <c r="L401" s="655"/>
      <c r="M401" s="190">
        <v>31</v>
      </c>
      <c r="N401" s="190">
        <v>47</v>
      </c>
      <c r="O401" s="190">
        <v>11</v>
      </c>
      <c r="P401" s="190">
        <v>27</v>
      </c>
    </row>
    <row r="402" spans="1:17" ht="19.5" thickBot="1" x14ac:dyDescent="0.25">
      <c r="A402" s="862"/>
      <c r="B402" s="973"/>
      <c r="C402" s="378">
        <v>25</v>
      </c>
      <c r="D402" s="179" t="s">
        <v>949</v>
      </c>
      <c r="E402" s="401"/>
      <c r="F402" s="655">
        <f t="shared" si="53"/>
        <v>22.950180000000003</v>
      </c>
      <c r="G402" s="655"/>
      <c r="H402" s="655"/>
      <c r="I402" s="655"/>
      <c r="J402" s="655"/>
      <c r="K402" s="655"/>
      <c r="L402" s="655"/>
      <c r="M402" s="190">
        <v>27</v>
      </c>
      <c r="N402" s="190">
        <v>21</v>
      </c>
      <c r="O402" s="190">
        <v>19</v>
      </c>
      <c r="P402" s="190">
        <v>11</v>
      </c>
    </row>
    <row r="403" spans="1:17" ht="19.5" thickBot="1" x14ac:dyDescent="0.25">
      <c r="A403" s="862"/>
      <c r="B403" s="973"/>
      <c r="C403" s="378">
        <v>26</v>
      </c>
      <c r="D403" s="179" t="s">
        <v>535</v>
      </c>
      <c r="E403" s="401"/>
      <c r="F403" s="655">
        <f t="shared" si="53"/>
        <v>28.088279999999997</v>
      </c>
      <c r="G403" s="655"/>
      <c r="H403" s="655"/>
      <c r="I403" s="655"/>
      <c r="J403" s="655"/>
      <c r="K403" s="655"/>
      <c r="L403" s="655"/>
      <c r="M403" s="190">
        <v>19</v>
      </c>
      <c r="N403" s="190">
        <v>22</v>
      </c>
      <c r="O403" s="190">
        <v>41</v>
      </c>
      <c r="P403" s="190">
        <v>12</v>
      </c>
    </row>
    <row r="404" spans="1:17" ht="19.5" thickBot="1" x14ac:dyDescent="0.25">
      <c r="A404" s="862"/>
      <c r="B404" s="973"/>
      <c r="C404" s="378">
        <v>27</v>
      </c>
      <c r="D404" s="179" t="s">
        <v>536</v>
      </c>
      <c r="E404" s="401"/>
      <c r="F404" s="655">
        <f t="shared" si="53"/>
        <v>22.950180000000003</v>
      </c>
      <c r="G404" s="655"/>
      <c r="H404" s="655"/>
      <c r="I404" s="655"/>
      <c r="J404" s="655"/>
      <c r="K404" s="655"/>
      <c r="L404" s="655"/>
      <c r="M404" s="190">
        <v>37</v>
      </c>
      <c r="N404" s="190">
        <v>22</v>
      </c>
      <c r="O404" s="190">
        <v>8</v>
      </c>
      <c r="P404" s="190">
        <v>24</v>
      </c>
    </row>
    <row r="405" spans="1:17" ht="19.5" thickBot="1" x14ac:dyDescent="0.25">
      <c r="A405" s="862"/>
      <c r="B405" s="973"/>
      <c r="C405" s="378">
        <v>28</v>
      </c>
      <c r="D405" s="179" t="s">
        <v>537</v>
      </c>
      <c r="E405" s="401"/>
      <c r="F405" s="655">
        <f t="shared" si="53"/>
        <v>46.585439999999998</v>
      </c>
      <c r="G405" s="655"/>
      <c r="H405" s="655"/>
      <c r="I405" s="655"/>
      <c r="J405" s="655"/>
      <c r="K405" s="655"/>
      <c r="L405" s="655"/>
      <c r="M405" s="190">
        <v>40</v>
      </c>
      <c r="N405" s="190">
        <v>47</v>
      </c>
      <c r="O405" s="190">
        <v>49</v>
      </c>
      <c r="P405" s="190">
        <v>8</v>
      </c>
    </row>
    <row r="406" spans="1:17" ht="19.5" thickBot="1" x14ac:dyDescent="0.25">
      <c r="A406" s="862"/>
      <c r="B406" s="973"/>
      <c r="C406" s="378"/>
      <c r="D406" s="179"/>
      <c r="E406" s="401"/>
      <c r="F406" s="655">
        <f t="shared" si="53"/>
        <v>0</v>
      </c>
      <c r="G406" s="655"/>
      <c r="H406" s="655"/>
      <c r="I406" s="655"/>
      <c r="J406" s="655"/>
      <c r="K406" s="655"/>
      <c r="L406" s="655"/>
      <c r="M406" s="341"/>
      <c r="N406" s="341"/>
      <c r="O406" s="341"/>
      <c r="P406" s="341"/>
    </row>
    <row r="407" spans="1:17" ht="19.5" thickBot="1" x14ac:dyDescent="0.25">
      <c r="A407" s="862"/>
      <c r="B407" s="973"/>
      <c r="C407" s="378"/>
      <c r="D407" s="179"/>
      <c r="E407" s="401"/>
      <c r="F407" s="401"/>
      <c r="G407" s="401"/>
      <c r="H407" s="401"/>
      <c r="I407" s="401"/>
      <c r="J407" s="401"/>
      <c r="K407" s="401"/>
      <c r="L407" s="401"/>
      <c r="M407" s="341"/>
      <c r="N407" s="341"/>
      <c r="O407" s="341"/>
      <c r="P407" s="341"/>
    </row>
    <row r="408" spans="1:17" ht="19.5" thickBot="1" x14ac:dyDescent="0.25">
      <c r="A408" s="862"/>
      <c r="B408" s="973"/>
      <c r="C408" s="378"/>
      <c r="D408" s="3" t="s">
        <v>1186</v>
      </c>
      <c r="E408" s="370"/>
      <c r="F408" s="370"/>
      <c r="G408" s="370"/>
      <c r="H408" s="370"/>
      <c r="I408" s="370"/>
      <c r="J408" s="370"/>
      <c r="K408" s="370"/>
      <c r="L408" s="370"/>
      <c r="M408" s="11">
        <f>SUM(M390:M407)</f>
        <v>424</v>
      </c>
      <c r="N408" s="11">
        <f>SUM(N390:N407)</f>
        <v>362</v>
      </c>
      <c r="O408" s="11">
        <f>SUM(O390:O407)</f>
        <v>314</v>
      </c>
      <c r="P408" s="11">
        <f>SUM(P390:P407)</f>
        <v>173</v>
      </c>
    </row>
    <row r="409" spans="1:17" ht="19.5" thickBot="1" x14ac:dyDescent="0.25">
      <c r="A409" s="862"/>
      <c r="B409" s="973"/>
      <c r="C409" s="378"/>
      <c r="D409" s="3" t="s">
        <v>1188</v>
      </c>
      <c r="E409" s="370"/>
      <c r="F409" s="370"/>
      <c r="G409" s="370"/>
      <c r="H409" s="370"/>
      <c r="I409" s="370"/>
      <c r="J409" s="370"/>
      <c r="K409" s="370"/>
      <c r="L409" s="370"/>
      <c r="M409" s="130">
        <f t="shared" ref="M409:O409" si="54">(M408*1.73*220*0.9)/1000</f>
        <v>145.23695999999998</v>
      </c>
      <c r="N409" s="130">
        <f t="shared" si="54"/>
        <v>123.99948000000001</v>
      </c>
      <c r="O409" s="130">
        <f t="shared" si="54"/>
        <v>107.55756000000001</v>
      </c>
      <c r="P409" s="131"/>
      <c r="Q409" s="156"/>
    </row>
    <row r="410" spans="1:17" ht="18.75" thickBot="1" x14ac:dyDescent="0.25">
      <c r="A410" s="862"/>
      <c r="B410" s="973"/>
      <c r="C410" s="378"/>
      <c r="D410" s="3" t="s">
        <v>1190</v>
      </c>
      <c r="E410" s="371"/>
      <c r="F410" s="371"/>
      <c r="G410" s="371"/>
      <c r="H410" s="371"/>
      <c r="I410" s="371"/>
      <c r="J410" s="371"/>
      <c r="K410" s="371"/>
      <c r="L410" s="371"/>
      <c r="M410" s="869">
        <f>(M409+N409+O409)</f>
        <v>376.79400000000004</v>
      </c>
      <c r="N410" s="870"/>
      <c r="O410" s="870"/>
      <c r="P410" s="871"/>
    </row>
    <row r="411" spans="1:17" ht="19.5" thickBot="1" x14ac:dyDescent="0.25">
      <c r="A411" s="863"/>
      <c r="B411" s="974"/>
      <c r="C411" s="415"/>
      <c r="D411" s="37" t="s">
        <v>53</v>
      </c>
      <c r="E411" s="384"/>
      <c r="F411" s="384"/>
      <c r="G411" s="384"/>
      <c r="H411" s="384"/>
      <c r="I411" s="384"/>
      <c r="J411" s="384"/>
      <c r="K411" s="384"/>
      <c r="L411" s="384"/>
      <c r="M411" s="67">
        <f>M408+M385</f>
        <v>463</v>
      </c>
      <c r="N411" s="67">
        <f>N408+N385</f>
        <v>406</v>
      </c>
      <c r="O411" s="67">
        <f>O408+O385</f>
        <v>364</v>
      </c>
      <c r="P411" s="67">
        <f>P408+P385</f>
        <v>189</v>
      </c>
    </row>
    <row r="412" spans="1:17" s="99" customFormat="1" ht="18.75" x14ac:dyDescent="0.3">
      <c r="A412" s="159"/>
      <c r="C412" s="365"/>
      <c r="E412" s="365"/>
      <c r="F412" s="365"/>
      <c r="G412" s="365"/>
      <c r="H412" s="365"/>
      <c r="I412" s="365"/>
      <c r="J412" s="365"/>
      <c r="K412" s="365"/>
      <c r="L412" s="365"/>
      <c r="M412" s="160"/>
    </row>
    <row r="413" spans="1:17" s="99" customFormat="1" x14ac:dyDescent="0.25">
      <c r="C413" s="365"/>
      <c r="E413" s="365"/>
      <c r="F413" s="365"/>
      <c r="G413" s="365"/>
      <c r="H413" s="365"/>
      <c r="I413" s="365"/>
      <c r="J413" s="365"/>
      <c r="K413" s="365"/>
      <c r="L413" s="365"/>
      <c r="M413" s="160"/>
    </row>
    <row r="414" spans="1:17" s="99" customFormat="1" ht="25.5" x14ac:dyDescent="0.25">
      <c r="C414" s="365"/>
      <c r="D414" s="598" t="str">
        <f>HYPERLINK("#Оглавление!h12","&lt;&lt;&lt;&lt;&lt;")</f>
        <v>&lt;&lt;&lt;&lt;&lt;</v>
      </c>
      <c r="E414" s="365"/>
      <c r="F414" s="365"/>
      <c r="G414" s="365"/>
      <c r="H414" s="365"/>
      <c r="I414" s="365"/>
      <c r="J414" s="365"/>
      <c r="K414" s="365"/>
      <c r="L414" s="365"/>
      <c r="M414" s="160"/>
    </row>
    <row r="415" spans="1:17" s="99" customFormat="1" x14ac:dyDescent="0.25">
      <c r="C415" s="365"/>
      <c r="E415" s="365"/>
      <c r="F415" s="365"/>
      <c r="G415" s="365"/>
      <c r="H415" s="365"/>
      <c r="I415" s="365"/>
      <c r="J415" s="365"/>
      <c r="K415" s="365"/>
      <c r="L415" s="365"/>
      <c r="M415" s="160"/>
    </row>
    <row r="416" spans="1:17" s="99" customFormat="1" x14ac:dyDescent="0.25">
      <c r="C416" s="365"/>
      <c r="E416" s="365"/>
      <c r="F416" s="365"/>
      <c r="G416" s="365"/>
      <c r="H416" s="365"/>
      <c r="I416" s="365"/>
      <c r="J416" s="365"/>
      <c r="K416" s="365"/>
      <c r="L416" s="365"/>
      <c r="M416" s="160"/>
    </row>
    <row r="417" spans="3:13" s="99" customFormat="1" x14ac:dyDescent="0.25">
      <c r="C417" s="365"/>
      <c r="E417" s="365"/>
      <c r="F417" s="365"/>
      <c r="G417" s="365"/>
      <c r="H417" s="365"/>
      <c r="I417" s="365"/>
      <c r="J417" s="365"/>
      <c r="K417" s="365"/>
      <c r="L417" s="365"/>
      <c r="M417" s="160"/>
    </row>
    <row r="418" spans="3:13" s="99" customFormat="1" x14ac:dyDescent="0.25">
      <c r="C418" s="365"/>
      <c r="E418" s="365"/>
      <c r="F418" s="365"/>
      <c r="G418" s="365"/>
      <c r="H418" s="365"/>
      <c r="I418" s="365"/>
      <c r="J418" s="365"/>
      <c r="K418" s="365"/>
      <c r="L418" s="365"/>
      <c r="M418" s="160"/>
    </row>
    <row r="419" spans="3:13" s="99" customFormat="1" x14ac:dyDescent="0.25">
      <c r="C419" s="365"/>
      <c r="E419" s="365"/>
      <c r="F419" s="365"/>
      <c r="G419" s="365"/>
      <c r="H419" s="365"/>
      <c r="I419" s="365"/>
      <c r="J419" s="365"/>
      <c r="K419" s="365"/>
      <c r="L419" s="365"/>
      <c r="M419" s="160"/>
    </row>
    <row r="420" spans="3:13" s="99" customFormat="1" x14ac:dyDescent="0.25">
      <c r="C420" s="365"/>
      <c r="E420" s="365"/>
      <c r="F420" s="365"/>
      <c r="G420" s="365"/>
      <c r="H420" s="365"/>
      <c r="I420" s="365"/>
      <c r="J420" s="365"/>
      <c r="K420" s="365"/>
      <c r="L420" s="365"/>
      <c r="M420" s="160"/>
    </row>
    <row r="421" spans="3:13" s="99" customFormat="1" x14ac:dyDescent="0.25">
      <c r="C421" s="365"/>
      <c r="E421" s="365"/>
      <c r="F421" s="365"/>
      <c r="G421" s="365"/>
      <c r="H421" s="365"/>
      <c r="I421" s="365"/>
      <c r="J421" s="365"/>
      <c r="K421" s="365"/>
      <c r="L421" s="365"/>
      <c r="M421" s="160"/>
    </row>
    <row r="422" spans="3:13" s="99" customFormat="1" x14ac:dyDescent="0.25">
      <c r="C422" s="365"/>
      <c r="E422" s="365"/>
      <c r="F422" s="365"/>
      <c r="G422" s="365"/>
      <c r="H422" s="365"/>
      <c r="I422" s="365"/>
      <c r="J422" s="365"/>
      <c r="K422" s="365"/>
      <c r="L422" s="365"/>
      <c r="M422" s="160"/>
    </row>
    <row r="423" spans="3:13" s="99" customFormat="1" x14ac:dyDescent="0.25">
      <c r="C423" s="365"/>
      <c r="E423" s="365"/>
      <c r="F423" s="365"/>
      <c r="G423" s="365"/>
      <c r="H423" s="365"/>
      <c r="I423" s="365"/>
      <c r="J423" s="365"/>
      <c r="K423" s="365"/>
      <c r="L423" s="365"/>
      <c r="M423" s="160"/>
    </row>
    <row r="424" spans="3:13" s="99" customFormat="1" x14ac:dyDescent="0.25">
      <c r="C424" s="365"/>
      <c r="E424" s="365"/>
      <c r="F424" s="365"/>
      <c r="G424" s="365"/>
      <c r="H424" s="365"/>
      <c r="I424" s="365"/>
      <c r="J424" s="365"/>
      <c r="K424" s="365"/>
      <c r="L424" s="365"/>
      <c r="M424" s="160"/>
    </row>
    <row r="425" spans="3:13" s="99" customFormat="1" x14ac:dyDescent="0.25">
      <c r="C425" s="365"/>
      <c r="E425" s="365"/>
      <c r="F425" s="365"/>
      <c r="G425" s="365"/>
      <c r="H425" s="365"/>
      <c r="I425" s="365"/>
      <c r="J425" s="365"/>
      <c r="K425" s="365"/>
      <c r="L425" s="365"/>
      <c r="M425" s="160"/>
    </row>
    <row r="426" spans="3:13" s="99" customFormat="1" x14ac:dyDescent="0.25">
      <c r="C426" s="365"/>
      <c r="E426" s="365"/>
      <c r="F426" s="365"/>
      <c r="G426" s="365"/>
      <c r="H426" s="365"/>
      <c r="I426" s="365"/>
      <c r="J426" s="365"/>
      <c r="K426" s="365"/>
      <c r="L426" s="365"/>
      <c r="M426" s="160"/>
    </row>
    <row r="427" spans="3:13" s="99" customFormat="1" x14ac:dyDescent="0.25">
      <c r="C427" s="365"/>
      <c r="E427" s="365"/>
      <c r="F427" s="365"/>
      <c r="G427" s="365"/>
      <c r="H427" s="365"/>
      <c r="I427" s="365"/>
      <c r="J427" s="365"/>
      <c r="K427" s="365"/>
      <c r="L427" s="365"/>
      <c r="M427" s="160"/>
    </row>
    <row r="428" spans="3:13" s="99" customFormat="1" x14ac:dyDescent="0.25">
      <c r="C428" s="365"/>
      <c r="E428" s="365"/>
      <c r="F428" s="365"/>
      <c r="G428" s="365"/>
      <c r="H428" s="365"/>
      <c r="I428" s="365"/>
      <c r="J428" s="365"/>
      <c r="K428" s="365"/>
      <c r="L428" s="365"/>
      <c r="M428" s="160"/>
    </row>
    <row r="429" spans="3:13" s="99" customFormat="1" x14ac:dyDescent="0.25">
      <c r="C429" s="365"/>
      <c r="E429" s="365"/>
      <c r="F429" s="365"/>
      <c r="G429" s="365"/>
      <c r="H429" s="365"/>
      <c r="I429" s="365"/>
      <c r="J429" s="365"/>
      <c r="K429" s="365"/>
      <c r="L429" s="365"/>
      <c r="M429" s="160"/>
    </row>
    <row r="430" spans="3:13" s="99" customFormat="1" x14ac:dyDescent="0.25">
      <c r="C430" s="365"/>
      <c r="E430" s="365"/>
      <c r="F430" s="365"/>
      <c r="G430" s="365"/>
      <c r="H430" s="365"/>
      <c r="I430" s="365"/>
      <c r="J430" s="365"/>
      <c r="K430" s="365"/>
      <c r="L430" s="365"/>
      <c r="M430" s="160"/>
    </row>
    <row r="431" spans="3:13" s="99" customFormat="1" x14ac:dyDescent="0.25">
      <c r="C431" s="365"/>
      <c r="E431" s="365"/>
      <c r="F431" s="365"/>
      <c r="G431" s="365"/>
      <c r="H431" s="365"/>
      <c r="I431" s="365"/>
      <c r="J431" s="365"/>
      <c r="K431" s="365"/>
      <c r="L431" s="365"/>
      <c r="M431" s="160"/>
    </row>
    <row r="432" spans="3:13" s="99" customFormat="1" x14ac:dyDescent="0.25">
      <c r="C432" s="365"/>
      <c r="E432" s="365"/>
      <c r="F432" s="365"/>
      <c r="G432" s="365"/>
      <c r="H432" s="365"/>
      <c r="I432" s="365"/>
      <c r="J432" s="365"/>
      <c r="K432" s="365"/>
      <c r="L432" s="365"/>
      <c r="M432" s="160"/>
    </row>
    <row r="433" spans="3:13" s="99" customFormat="1" x14ac:dyDescent="0.25">
      <c r="C433" s="365"/>
      <c r="E433" s="365"/>
      <c r="F433" s="365"/>
      <c r="G433" s="365"/>
      <c r="H433" s="365"/>
      <c r="I433" s="365"/>
      <c r="J433" s="365"/>
      <c r="K433" s="365"/>
      <c r="L433" s="365"/>
      <c r="M433" s="160"/>
    </row>
    <row r="434" spans="3:13" s="99" customFormat="1" x14ac:dyDescent="0.25">
      <c r="C434" s="365"/>
      <c r="E434" s="365"/>
      <c r="F434" s="365"/>
      <c r="G434" s="365"/>
      <c r="H434" s="365"/>
      <c r="I434" s="365"/>
      <c r="J434" s="365"/>
      <c r="K434" s="365"/>
      <c r="L434" s="365"/>
      <c r="M434" s="160"/>
    </row>
    <row r="435" spans="3:13" s="99" customFormat="1" x14ac:dyDescent="0.25">
      <c r="C435" s="365"/>
      <c r="E435" s="365"/>
      <c r="F435" s="365"/>
      <c r="G435" s="365"/>
      <c r="H435" s="365"/>
      <c r="I435" s="365"/>
      <c r="J435" s="365"/>
      <c r="K435" s="365"/>
      <c r="L435" s="365"/>
      <c r="M435" s="160"/>
    </row>
    <row r="436" spans="3:13" s="99" customFormat="1" x14ac:dyDescent="0.25">
      <c r="C436" s="365"/>
      <c r="E436" s="365"/>
      <c r="F436" s="365"/>
      <c r="G436" s="365"/>
      <c r="H436" s="365"/>
      <c r="I436" s="365"/>
      <c r="J436" s="365"/>
      <c r="K436" s="365"/>
      <c r="L436" s="365"/>
      <c r="M436" s="160"/>
    </row>
    <row r="437" spans="3:13" s="99" customFormat="1" x14ac:dyDescent="0.25">
      <c r="C437" s="365"/>
      <c r="E437" s="365"/>
      <c r="F437" s="365"/>
      <c r="G437" s="365"/>
      <c r="H437" s="365"/>
      <c r="I437" s="365"/>
      <c r="J437" s="365"/>
      <c r="K437" s="365"/>
      <c r="L437" s="365"/>
      <c r="M437" s="160"/>
    </row>
    <row r="438" spans="3:13" s="99" customFormat="1" x14ac:dyDescent="0.25">
      <c r="C438" s="365"/>
      <c r="E438" s="365"/>
      <c r="F438" s="365"/>
      <c r="G438" s="365"/>
      <c r="H438" s="365"/>
      <c r="I438" s="365"/>
      <c r="J438" s="365"/>
      <c r="K438" s="365"/>
      <c r="L438" s="365"/>
      <c r="M438" s="160"/>
    </row>
    <row r="439" spans="3:13" s="99" customFormat="1" x14ac:dyDescent="0.25">
      <c r="C439" s="365"/>
      <c r="E439" s="365"/>
      <c r="F439" s="365"/>
      <c r="G439" s="365"/>
      <c r="H439" s="365"/>
      <c r="I439" s="365"/>
      <c r="J439" s="365"/>
      <c r="K439" s="365"/>
      <c r="L439" s="365"/>
      <c r="M439" s="160"/>
    </row>
    <row r="440" spans="3:13" s="99" customFormat="1" x14ac:dyDescent="0.25">
      <c r="C440" s="365"/>
      <c r="E440" s="365"/>
      <c r="F440" s="365"/>
      <c r="G440" s="365"/>
      <c r="H440" s="365"/>
      <c r="I440" s="365"/>
      <c r="J440" s="365"/>
      <c r="K440" s="365"/>
      <c r="L440" s="365"/>
      <c r="M440" s="160"/>
    </row>
    <row r="441" spans="3:13" s="99" customFormat="1" x14ac:dyDescent="0.25">
      <c r="C441" s="365"/>
      <c r="E441" s="365"/>
      <c r="F441" s="365"/>
      <c r="G441" s="365"/>
      <c r="H441" s="365"/>
      <c r="I441" s="365"/>
      <c r="J441" s="365"/>
      <c r="K441" s="365"/>
      <c r="L441" s="365"/>
      <c r="M441" s="160"/>
    </row>
    <row r="442" spans="3:13" s="99" customFormat="1" x14ac:dyDescent="0.25">
      <c r="C442" s="365"/>
      <c r="E442" s="365"/>
      <c r="F442" s="365"/>
      <c r="G442" s="365"/>
      <c r="H442" s="365"/>
      <c r="I442" s="365"/>
      <c r="J442" s="365"/>
      <c r="K442" s="365"/>
      <c r="L442" s="365"/>
      <c r="M442" s="160"/>
    </row>
    <row r="443" spans="3:13" s="99" customFormat="1" x14ac:dyDescent="0.25">
      <c r="C443" s="365"/>
      <c r="E443" s="365"/>
      <c r="F443" s="365"/>
      <c r="G443" s="365"/>
      <c r="H443" s="365"/>
      <c r="I443" s="365"/>
      <c r="J443" s="365"/>
      <c r="K443" s="365"/>
      <c r="L443" s="365"/>
      <c r="M443" s="160"/>
    </row>
    <row r="444" spans="3:13" s="99" customFormat="1" x14ac:dyDescent="0.25">
      <c r="C444" s="365"/>
      <c r="E444" s="365"/>
      <c r="F444" s="365"/>
      <c r="G444" s="365"/>
      <c r="H444" s="365"/>
      <c r="I444" s="365"/>
      <c r="J444" s="365"/>
      <c r="K444" s="365"/>
      <c r="L444" s="365"/>
      <c r="M444" s="160"/>
    </row>
    <row r="445" spans="3:13" s="99" customFormat="1" x14ac:dyDescent="0.25">
      <c r="C445" s="365"/>
      <c r="E445" s="365"/>
      <c r="F445" s="365"/>
      <c r="G445" s="365"/>
      <c r="H445" s="365"/>
      <c r="I445" s="365"/>
      <c r="J445" s="365"/>
      <c r="K445" s="365"/>
      <c r="L445" s="365"/>
      <c r="M445" s="160"/>
    </row>
    <row r="446" spans="3:13" s="99" customFormat="1" x14ac:dyDescent="0.25">
      <c r="C446" s="365"/>
      <c r="E446" s="365"/>
      <c r="F446" s="365"/>
      <c r="G446" s="365"/>
      <c r="H446" s="365"/>
      <c r="I446" s="365"/>
      <c r="J446" s="365"/>
      <c r="K446" s="365"/>
      <c r="L446" s="365"/>
      <c r="M446" s="160"/>
    </row>
    <row r="447" spans="3:13" s="99" customFormat="1" x14ac:dyDescent="0.25">
      <c r="C447" s="365"/>
      <c r="E447" s="365"/>
      <c r="F447" s="365"/>
      <c r="G447" s="365"/>
      <c r="H447" s="365"/>
      <c r="I447" s="365"/>
      <c r="J447" s="365"/>
      <c r="K447" s="365"/>
      <c r="L447" s="365"/>
      <c r="M447" s="160"/>
    </row>
    <row r="448" spans="3:13" s="99" customFormat="1" x14ac:dyDescent="0.25">
      <c r="C448" s="365"/>
      <c r="E448" s="365"/>
      <c r="F448" s="365"/>
      <c r="G448" s="365"/>
      <c r="H448" s="365"/>
      <c r="I448" s="365"/>
      <c r="J448" s="365"/>
      <c r="K448" s="365"/>
      <c r="L448" s="365"/>
      <c r="M448" s="160"/>
    </row>
    <row r="449" spans="3:13" s="99" customFormat="1" x14ac:dyDescent="0.25">
      <c r="C449" s="365"/>
      <c r="E449" s="365"/>
      <c r="F449" s="365"/>
      <c r="G449" s="365"/>
      <c r="H449" s="365"/>
      <c r="I449" s="365"/>
      <c r="J449" s="365"/>
      <c r="K449" s="365"/>
      <c r="L449" s="365"/>
      <c r="M449" s="160"/>
    </row>
    <row r="450" spans="3:13" s="99" customFormat="1" x14ac:dyDescent="0.25">
      <c r="C450" s="365"/>
      <c r="E450" s="365"/>
      <c r="F450" s="365"/>
      <c r="G450" s="365"/>
      <c r="H450" s="365"/>
      <c r="I450" s="365"/>
      <c r="J450" s="365"/>
      <c r="K450" s="365"/>
      <c r="L450" s="365"/>
      <c r="M450" s="160"/>
    </row>
    <row r="451" spans="3:13" s="99" customFormat="1" x14ac:dyDescent="0.25">
      <c r="C451" s="365"/>
      <c r="E451" s="365"/>
      <c r="F451" s="365"/>
      <c r="G451" s="365"/>
      <c r="H451" s="365"/>
      <c r="I451" s="365"/>
      <c r="J451" s="365"/>
      <c r="K451" s="365"/>
      <c r="L451" s="365"/>
      <c r="M451" s="160"/>
    </row>
    <row r="452" spans="3:13" s="99" customFormat="1" x14ac:dyDescent="0.25">
      <c r="C452" s="365"/>
      <c r="E452" s="365"/>
      <c r="F452" s="365"/>
      <c r="G452" s="365"/>
      <c r="H452" s="365"/>
      <c r="I452" s="365"/>
      <c r="J452" s="365"/>
      <c r="K452" s="365"/>
      <c r="L452" s="365"/>
      <c r="M452" s="160"/>
    </row>
    <row r="453" spans="3:13" s="99" customFormat="1" x14ac:dyDescent="0.25">
      <c r="C453" s="365"/>
      <c r="E453" s="365"/>
      <c r="F453" s="365"/>
      <c r="G453" s="365"/>
      <c r="H453" s="365"/>
      <c r="I453" s="365"/>
      <c r="J453" s="365"/>
      <c r="K453" s="365"/>
      <c r="L453" s="365"/>
      <c r="M453" s="160"/>
    </row>
    <row r="454" spans="3:13" s="99" customFormat="1" x14ac:dyDescent="0.25">
      <c r="C454" s="365"/>
      <c r="E454" s="365"/>
      <c r="F454" s="365"/>
      <c r="G454" s="365"/>
      <c r="H454" s="365"/>
      <c r="I454" s="365"/>
      <c r="J454" s="365"/>
      <c r="K454" s="365"/>
      <c r="L454" s="365"/>
      <c r="M454" s="160"/>
    </row>
    <row r="455" spans="3:13" s="99" customFormat="1" x14ac:dyDescent="0.25">
      <c r="C455" s="365"/>
      <c r="E455" s="365"/>
      <c r="F455" s="365"/>
      <c r="G455" s="365"/>
      <c r="H455" s="365"/>
      <c r="I455" s="365"/>
      <c r="J455" s="365"/>
      <c r="K455" s="365"/>
      <c r="L455" s="365"/>
      <c r="M455" s="160"/>
    </row>
    <row r="456" spans="3:13" s="99" customFormat="1" x14ac:dyDescent="0.25">
      <c r="C456" s="365"/>
      <c r="E456" s="365"/>
      <c r="F456" s="365"/>
      <c r="G456" s="365"/>
      <c r="H456" s="365"/>
      <c r="I456" s="365"/>
      <c r="J456" s="365"/>
      <c r="K456" s="365"/>
      <c r="L456" s="365"/>
      <c r="M456" s="160"/>
    </row>
    <row r="457" spans="3:13" s="99" customFormat="1" x14ac:dyDescent="0.25">
      <c r="C457" s="365"/>
      <c r="E457" s="365"/>
      <c r="F457" s="365"/>
      <c r="G457" s="365"/>
      <c r="H457" s="365"/>
      <c r="I457" s="365"/>
      <c r="J457" s="365"/>
      <c r="K457" s="365"/>
      <c r="L457" s="365"/>
      <c r="M457" s="160"/>
    </row>
    <row r="458" spans="3:13" s="99" customFormat="1" x14ac:dyDescent="0.25">
      <c r="C458" s="365"/>
      <c r="E458" s="365"/>
      <c r="F458" s="365"/>
      <c r="G458" s="365"/>
      <c r="H458" s="365"/>
      <c r="I458" s="365"/>
      <c r="J458" s="365"/>
      <c r="K458" s="365"/>
      <c r="L458" s="365"/>
      <c r="M458" s="160"/>
    </row>
    <row r="459" spans="3:13" s="99" customFormat="1" x14ac:dyDescent="0.25">
      <c r="C459" s="365"/>
      <c r="E459" s="365"/>
      <c r="F459" s="365"/>
      <c r="G459" s="365"/>
      <c r="H459" s="365"/>
      <c r="I459" s="365"/>
      <c r="J459" s="365"/>
      <c r="K459" s="365"/>
      <c r="L459" s="365"/>
      <c r="M459" s="160"/>
    </row>
    <row r="460" spans="3:13" s="99" customFormat="1" x14ac:dyDescent="0.25">
      <c r="C460" s="365"/>
      <c r="E460" s="365"/>
      <c r="F460" s="365"/>
      <c r="G460" s="365"/>
      <c r="H460" s="365"/>
      <c r="I460" s="365"/>
      <c r="J460" s="365"/>
      <c r="K460" s="365"/>
      <c r="L460" s="365"/>
      <c r="M460" s="160"/>
    </row>
    <row r="461" spans="3:13" s="99" customFormat="1" x14ac:dyDescent="0.25">
      <c r="C461" s="365"/>
      <c r="E461" s="365"/>
      <c r="F461" s="365"/>
      <c r="G461" s="365"/>
      <c r="H461" s="365"/>
      <c r="I461" s="365"/>
      <c r="J461" s="365"/>
      <c r="K461" s="365"/>
      <c r="L461" s="365"/>
      <c r="M461" s="160"/>
    </row>
    <row r="462" spans="3:13" s="99" customFormat="1" x14ac:dyDescent="0.25">
      <c r="C462" s="365"/>
      <c r="E462" s="365"/>
      <c r="F462" s="365"/>
      <c r="G462" s="365"/>
      <c r="H462" s="365"/>
      <c r="I462" s="365"/>
      <c r="J462" s="365"/>
      <c r="K462" s="365"/>
      <c r="L462" s="365"/>
      <c r="M462" s="160"/>
    </row>
    <row r="463" spans="3:13" s="99" customFormat="1" x14ac:dyDescent="0.25">
      <c r="C463" s="365"/>
      <c r="E463" s="365"/>
      <c r="F463" s="365"/>
      <c r="G463" s="365"/>
      <c r="H463" s="365"/>
      <c r="I463" s="365"/>
      <c r="J463" s="365"/>
      <c r="K463" s="365"/>
      <c r="L463" s="365"/>
      <c r="M463" s="160"/>
    </row>
    <row r="464" spans="3:13" s="99" customFormat="1" x14ac:dyDescent="0.25">
      <c r="C464" s="365"/>
      <c r="E464" s="365"/>
      <c r="F464" s="365"/>
      <c r="G464" s="365"/>
      <c r="H464" s="365"/>
      <c r="I464" s="365"/>
      <c r="J464" s="365"/>
      <c r="K464" s="365"/>
      <c r="L464" s="365"/>
      <c r="M464" s="160"/>
    </row>
    <row r="465" spans="3:13" s="99" customFormat="1" x14ac:dyDescent="0.25">
      <c r="C465" s="365"/>
      <c r="E465" s="365"/>
      <c r="F465" s="365"/>
      <c r="G465" s="365"/>
      <c r="H465" s="365"/>
      <c r="I465" s="365"/>
      <c r="J465" s="365"/>
      <c r="K465" s="365"/>
      <c r="L465" s="365"/>
      <c r="M465" s="160"/>
    </row>
    <row r="466" spans="3:13" s="99" customFormat="1" x14ac:dyDescent="0.25">
      <c r="C466" s="365"/>
      <c r="E466" s="365"/>
      <c r="F466" s="365"/>
      <c r="G466" s="365"/>
      <c r="H466" s="365"/>
      <c r="I466" s="365"/>
      <c r="J466" s="365"/>
      <c r="K466" s="365"/>
      <c r="L466" s="365"/>
      <c r="M466" s="160"/>
    </row>
    <row r="467" spans="3:13" s="99" customFormat="1" x14ac:dyDescent="0.25">
      <c r="C467" s="365"/>
      <c r="E467" s="365"/>
      <c r="F467" s="365"/>
      <c r="G467" s="365"/>
      <c r="H467" s="365"/>
      <c r="I467" s="365"/>
      <c r="J467" s="365"/>
      <c r="K467" s="365"/>
      <c r="L467" s="365"/>
      <c r="M467" s="160"/>
    </row>
    <row r="468" spans="3:13" s="99" customFormat="1" x14ac:dyDescent="0.25">
      <c r="C468" s="365"/>
      <c r="E468" s="365"/>
      <c r="F468" s="365"/>
      <c r="G468" s="365"/>
      <c r="H468" s="365"/>
      <c r="I468" s="365"/>
      <c r="J468" s="365"/>
      <c r="K468" s="365"/>
      <c r="L468" s="365"/>
      <c r="M468" s="160"/>
    </row>
    <row r="469" spans="3:13" s="99" customFormat="1" x14ac:dyDescent="0.25">
      <c r="C469" s="365"/>
      <c r="E469" s="365"/>
      <c r="F469" s="365"/>
      <c r="G469" s="365"/>
      <c r="H469" s="365"/>
      <c r="I469" s="365"/>
      <c r="J469" s="365"/>
      <c r="K469" s="365"/>
      <c r="L469" s="365"/>
      <c r="M469" s="160"/>
    </row>
    <row r="470" spans="3:13" s="99" customFormat="1" x14ac:dyDescent="0.25">
      <c r="C470" s="365"/>
      <c r="E470" s="365"/>
      <c r="F470" s="365"/>
      <c r="G470" s="365"/>
      <c r="H470" s="365"/>
      <c r="I470" s="365"/>
      <c r="J470" s="365"/>
      <c r="K470" s="365"/>
      <c r="L470" s="365"/>
      <c r="M470" s="160"/>
    </row>
    <row r="471" spans="3:13" s="99" customFormat="1" x14ac:dyDescent="0.25">
      <c r="C471" s="365"/>
      <c r="E471" s="365"/>
      <c r="F471" s="365"/>
      <c r="G471" s="365"/>
      <c r="H471" s="365"/>
      <c r="I471" s="365"/>
      <c r="J471" s="365"/>
      <c r="K471" s="365"/>
      <c r="L471" s="365"/>
      <c r="M471" s="160"/>
    </row>
    <row r="472" spans="3:13" s="99" customFormat="1" x14ac:dyDescent="0.25">
      <c r="C472" s="365"/>
      <c r="E472" s="365"/>
      <c r="F472" s="365"/>
      <c r="G472" s="365"/>
      <c r="H472" s="365"/>
      <c r="I472" s="365"/>
      <c r="J472" s="365"/>
      <c r="K472" s="365"/>
      <c r="L472" s="365"/>
      <c r="M472" s="160"/>
    </row>
    <row r="473" spans="3:13" s="99" customFormat="1" x14ac:dyDescent="0.25">
      <c r="C473" s="365"/>
      <c r="E473" s="365"/>
      <c r="F473" s="365"/>
      <c r="G473" s="365"/>
      <c r="H473" s="365"/>
      <c r="I473" s="365"/>
      <c r="J473" s="365"/>
      <c r="K473" s="365"/>
      <c r="L473" s="365"/>
      <c r="M473" s="160"/>
    </row>
    <row r="474" spans="3:13" s="99" customFormat="1" x14ac:dyDescent="0.25">
      <c r="C474" s="365"/>
      <c r="E474" s="365"/>
      <c r="F474" s="365"/>
      <c r="G474" s="365"/>
      <c r="H474" s="365"/>
      <c r="I474" s="365"/>
      <c r="J474" s="365"/>
      <c r="K474" s="365"/>
      <c r="L474" s="365"/>
      <c r="M474" s="160"/>
    </row>
    <row r="475" spans="3:13" s="99" customFormat="1" x14ac:dyDescent="0.25">
      <c r="C475" s="365"/>
      <c r="E475" s="365"/>
      <c r="F475" s="365"/>
      <c r="G475" s="365"/>
      <c r="H475" s="365"/>
      <c r="I475" s="365"/>
      <c r="J475" s="365"/>
      <c r="K475" s="365"/>
      <c r="L475" s="365"/>
      <c r="M475" s="160"/>
    </row>
    <row r="476" spans="3:13" s="99" customFormat="1" x14ac:dyDescent="0.25">
      <c r="C476" s="365"/>
      <c r="E476" s="365"/>
      <c r="F476" s="365"/>
      <c r="G476" s="365"/>
      <c r="H476" s="365"/>
      <c r="I476" s="365"/>
      <c r="J476" s="365"/>
      <c r="K476" s="365"/>
      <c r="L476" s="365"/>
      <c r="M476" s="160"/>
    </row>
    <row r="477" spans="3:13" s="99" customFormat="1" x14ac:dyDescent="0.25">
      <c r="C477" s="365"/>
      <c r="E477" s="365"/>
      <c r="F477" s="365"/>
      <c r="G477" s="365"/>
      <c r="H477" s="365"/>
      <c r="I477" s="365"/>
      <c r="J477" s="365"/>
      <c r="K477" s="365"/>
      <c r="L477" s="365"/>
      <c r="M477" s="160"/>
    </row>
    <row r="478" spans="3:13" s="99" customFormat="1" x14ac:dyDescent="0.25">
      <c r="C478" s="365"/>
      <c r="E478" s="365"/>
      <c r="F478" s="365"/>
      <c r="G478" s="365"/>
      <c r="H478" s="365"/>
      <c r="I478" s="365"/>
      <c r="J478" s="365"/>
      <c r="K478" s="365"/>
      <c r="L478" s="365"/>
      <c r="M478" s="160"/>
    </row>
    <row r="479" spans="3:13" s="99" customFormat="1" x14ac:dyDescent="0.25">
      <c r="C479" s="365"/>
      <c r="E479" s="365"/>
      <c r="F479" s="365"/>
      <c r="G479" s="365"/>
      <c r="H479" s="365"/>
      <c r="I479" s="365"/>
      <c r="J479" s="365"/>
      <c r="K479" s="365"/>
      <c r="L479" s="365"/>
      <c r="M479" s="160"/>
    </row>
    <row r="480" spans="3:13" s="99" customFormat="1" x14ac:dyDescent="0.25">
      <c r="C480" s="365"/>
      <c r="E480" s="365"/>
      <c r="F480" s="365"/>
      <c r="G480" s="365"/>
      <c r="H480" s="365"/>
      <c r="I480" s="365"/>
      <c r="J480" s="365"/>
      <c r="K480" s="365"/>
      <c r="L480" s="365"/>
      <c r="M480" s="160"/>
    </row>
    <row r="481" spans="3:13" s="99" customFormat="1" x14ac:dyDescent="0.25">
      <c r="C481" s="365"/>
      <c r="E481" s="365"/>
      <c r="F481" s="365"/>
      <c r="G481" s="365"/>
      <c r="H481" s="365"/>
      <c r="I481" s="365"/>
      <c r="J481" s="365"/>
      <c r="K481" s="365"/>
      <c r="L481" s="365"/>
      <c r="M481" s="160"/>
    </row>
    <row r="482" spans="3:13" s="99" customFormat="1" x14ac:dyDescent="0.25">
      <c r="C482" s="365"/>
      <c r="E482" s="365"/>
      <c r="F482" s="365"/>
      <c r="G482" s="365"/>
      <c r="H482" s="365"/>
      <c r="I482" s="365"/>
      <c r="J482" s="365"/>
      <c r="K482" s="365"/>
      <c r="L482" s="365"/>
      <c r="M482" s="160"/>
    </row>
    <row r="483" spans="3:13" s="99" customFormat="1" x14ac:dyDescent="0.25">
      <c r="C483" s="365"/>
      <c r="E483" s="365"/>
      <c r="F483" s="365"/>
      <c r="G483" s="365"/>
      <c r="H483" s="365"/>
      <c r="I483" s="365"/>
      <c r="J483" s="365"/>
      <c r="K483" s="365"/>
      <c r="L483" s="365"/>
      <c r="M483" s="160"/>
    </row>
    <row r="484" spans="3:13" s="99" customFormat="1" x14ac:dyDescent="0.25">
      <c r="C484" s="365"/>
      <c r="E484" s="365"/>
      <c r="F484" s="365"/>
      <c r="G484" s="365"/>
      <c r="H484" s="365"/>
      <c r="I484" s="365"/>
      <c r="J484" s="365"/>
      <c r="K484" s="365"/>
      <c r="L484" s="365"/>
      <c r="M484" s="160"/>
    </row>
    <row r="485" spans="3:13" s="99" customFormat="1" x14ac:dyDescent="0.25">
      <c r="C485" s="365"/>
      <c r="E485" s="365"/>
      <c r="F485" s="365"/>
      <c r="G485" s="365"/>
      <c r="H485" s="365"/>
      <c r="I485" s="365"/>
      <c r="J485" s="365"/>
      <c r="K485" s="365"/>
      <c r="L485" s="365"/>
      <c r="M485" s="160"/>
    </row>
    <row r="486" spans="3:13" s="99" customFormat="1" x14ac:dyDescent="0.25">
      <c r="C486" s="365"/>
      <c r="E486" s="365"/>
      <c r="F486" s="365"/>
      <c r="G486" s="365"/>
      <c r="H486" s="365"/>
      <c r="I486" s="365"/>
      <c r="J486" s="365"/>
      <c r="K486" s="365"/>
      <c r="L486" s="365"/>
      <c r="M486" s="160"/>
    </row>
    <row r="487" spans="3:13" s="99" customFormat="1" x14ac:dyDescent="0.25">
      <c r="C487" s="365"/>
      <c r="E487" s="365"/>
      <c r="F487" s="365"/>
      <c r="G487" s="365"/>
      <c r="H487" s="365"/>
      <c r="I487" s="365"/>
      <c r="J487" s="365"/>
      <c r="K487" s="365"/>
      <c r="L487" s="365"/>
      <c r="M487" s="160"/>
    </row>
    <row r="488" spans="3:13" s="99" customFormat="1" x14ac:dyDescent="0.25">
      <c r="C488" s="365"/>
      <c r="E488" s="365"/>
      <c r="F488" s="365"/>
      <c r="G488" s="365"/>
      <c r="H488" s="365"/>
      <c r="I488" s="365"/>
      <c r="J488" s="365"/>
      <c r="K488" s="365"/>
      <c r="L488" s="365"/>
      <c r="M488" s="160"/>
    </row>
    <row r="489" spans="3:13" s="99" customFormat="1" x14ac:dyDescent="0.25">
      <c r="C489" s="365"/>
      <c r="E489" s="365"/>
      <c r="F489" s="365"/>
      <c r="G489" s="365"/>
      <c r="H489" s="365"/>
      <c r="I489" s="365"/>
      <c r="J489" s="365"/>
      <c r="K489" s="365"/>
      <c r="L489" s="365"/>
      <c r="M489" s="160"/>
    </row>
    <row r="490" spans="3:13" s="99" customFormat="1" x14ac:dyDescent="0.25">
      <c r="C490" s="365"/>
      <c r="E490" s="365"/>
      <c r="F490" s="365"/>
      <c r="G490" s="365"/>
      <c r="H490" s="365"/>
      <c r="I490" s="365"/>
      <c r="J490" s="365"/>
      <c r="K490" s="365"/>
      <c r="L490" s="365"/>
      <c r="M490" s="160"/>
    </row>
    <row r="491" spans="3:13" s="99" customFormat="1" x14ac:dyDescent="0.25">
      <c r="C491" s="365"/>
      <c r="E491" s="365"/>
      <c r="F491" s="365"/>
      <c r="G491" s="365"/>
      <c r="H491" s="365"/>
      <c r="I491" s="365"/>
      <c r="J491" s="365"/>
      <c r="K491" s="365"/>
      <c r="L491" s="365"/>
      <c r="M491" s="160"/>
    </row>
    <row r="492" spans="3:13" s="99" customFormat="1" x14ac:dyDescent="0.25">
      <c r="C492" s="365"/>
      <c r="E492" s="365"/>
      <c r="F492" s="365"/>
      <c r="G492" s="365"/>
      <c r="H492" s="365"/>
      <c r="I492" s="365"/>
      <c r="J492" s="365"/>
      <c r="K492" s="365"/>
      <c r="L492" s="365"/>
      <c r="M492" s="160"/>
    </row>
    <row r="493" spans="3:13" s="99" customFormat="1" x14ac:dyDescent="0.25">
      <c r="C493" s="365"/>
      <c r="E493" s="365"/>
      <c r="F493" s="365"/>
      <c r="G493" s="365"/>
      <c r="H493" s="365"/>
      <c r="I493" s="365"/>
      <c r="J493" s="365"/>
      <c r="K493" s="365"/>
      <c r="L493" s="365"/>
      <c r="M493" s="160"/>
    </row>
    <row r="494" spans="3:13" s="99" customFormat="1" x14ac:dyDescent="0.25">
      <c r="C494" s="365"/>
      <c r="E494" s="365"/>
      <c r="F494" s="365"/>
      <c r="G494" s="365"/>
      <c r="H494" s="365"/>
      <c r="I494" s="365"/>
      <c r="J494" s="365"/>
      <c r="K494" s="365"/>
      <c r="L494" s="365"/>
      <c r="M494" s="160"/>
    </row>
    <row r="495" spans="3:13" s="99" customFormat="1" x14ac:dyDescent="0.25">
      <c r="C495" s="365"/>
      <c r="E495" s="365"/>
      <c r="F495" s="365"/>
      <c r="G495" s="365"/>
      <c r="H495" s="365"/>
      <c r="I495" s="365"/>
      <c r="J495" s="365"/>
      <c r="K495" s="365"/>
      <c r="L495" s="365"/>
      <c r="M495" s="160"/>
    </row>
    <row r="496" spans="3:13" s="99" customFormat="1" x14ac:dyDescent="0.25">
      <c r="C496" s="365"/>
      <c r="E496" s="365"/>
      <c r="F496" s="365"/>
      <c r="G496" s="365"/>
      <c r="H496" s="365"/>
      <c r="I496" s="365"/>
      <c r="J496" s="365"/>
      <c r="K496" s="365"/>
      <c r="L496" s="365"/>
      <c r="M496" s="160"/>
    </row>
    <row r="497" spans="3:13" s="99" customFormat="1" x14ac:dyDescent="0.25">
      <c r="C497" s="365"/>
      <c r="E497" s="365"/>
      <c r="F497" s="365"/>
      <c r="G497" s="365"/>
      <c r="H497" s="365"/>
      <c r="I497" s="365"/>
      <c r="J497" s="365"/>
      <c r="K497" s="365"/>
      <c r="L497" s="365"/>
      <c r="M497" s="160"/>
    </row>
    <row r="498" spans="3:13" s="99" customFormat="1" x14ac:dyDescent="0.25">
      <c r="C498" s="365"/>
      <c r="E498" s="365"/>
      <c r="F498" s="365"/>
      <c r="G498" s="365"/>
      <c r="H498" s="365"/>
      <c r="I498" s="365"/>
      <c r="J498" s="365"/>
      <c r="K498" s="365"/>
      <c r="L498" s="365"/>
      <c r="M498" s="160"/>
    </row>
    <row r="499" spans="3:13" s="99" customFormat="1" x14ac:dyDescent="0.25">
      <c r="C499" s="365"/>
      <c r="E499" s="365"/>
      <c r="F499" s="365"/>
      <c r="G499" s="365"/>
      <c r="H499" s="365"/>
      <c r="I499" s="365"/>
      <c r="J499" s="365"/>
      <c r="K499" s="365"/>
      <c r="L499" s="365"/>
      <c r="M499" s="160"/>
    </row>
    <row r="500" spans="3:13" s="99" customFormat="1" x14ac:dyDescent="0.25">
      <c r="C500" s="365"/>
      <c r="E500" s="365"/>
      <c r="F500" s="365"/>
      <c r="G500" s="365"/>
      <c r="H500" s="365"/>
      <c r="I500" s="365"/>
      <c r="J500" s="365"/>
      <c r="K500" s="365"/>
      <c r="L500" s="365"/>
      <c r="M500" s="160"/>
    </row>
    <row r="501" spans="3:13" s="99" customFormat="1" x14ac:dyDescent="0.25">
      <c r="C501" s="365"/>
      <c r="E501" s="365"/>
      <c r="F501" s="365"/>
      <c r="G501" s="365"/>
      <c r="H501" s="365"/>
      <c r="I501" s="365"/>
      <c r="J501" s="365"/>
      <c r="K501" s="365"/>
      <c r="L501" s="365"/>
      <c r="M501" s="160"/>
    </row>
    <row r="502" spans="3:13" s="99" customFormat="1" x14ac:dyDescent="0.25">
      <c r="C502" s="365"/>
      <c r="E502" s="365"/>
      <c r="F502" s="365"/>
      <c r="G502" s="365"/>
      <c r="H502" s="365"/>
      <c r="I502" s="365"/>
      <c r="J502" s="365"/>
      <c r="K502" s="365"/>
      <c r="L502" s="365"/>
      <c r="M502" s="160"/>
    </row>
    <row r="503" spans="3:13" s="99" customFormat="1" x14ac:dyDescent="0.25">
      <c r="C503" s="365"/>
      <c r="E503" s="365"/>
      <c r="F503" s="365"/>
      <c r="G503" s="365"/>
      <c r="H503" s="365"/>
      <c r="I503" s="365"/>
      <c r="J503" s="365"/>
      <c r="K503" s="365"/>
      <c r="L503" s="365"/>
      <c r="M503" s="160"/>
    </row>
    <row r="504" spans="3:13" s="99" customFormat="1" x14ac:dyDescent="0.25">
      <c r="C504" s="365"/>
      <c r="E504" s="365"/>
      <c r="F504" s="365"/>
      <c r="G504" s="365"/>
      <c r="H504" s="365"/>
      <c r="I504" s="365"/>
      <c r="J504" s="365"/>
      <c r="K504" s="365"/>
      <c r="L504" s="365"/>
      <c r="M504" s="160"/>
    </row>
    <row r="505" spans="3:13" s="99" customFormat="1" x14ac:dyDescent="0.25">
      <c r="C505" s="365"/>
      <c r="E505" s="365"/>
      <c r="F505" s="365"/>
      <c r="G505" s="365"/>
      <c r="H505" s="365"/>
      <c r="I505" s="365"/>
      <c r="J505" s="365"/>
      <c r="K505" s="365"/>
      <c r="L505" s="365"/>
      <c r="M505" s="160"/>
    </row>
    <row r="506" spans="3:13" s="99" customFormat="1" x14ac:dyDescent="0.25">
      <c r="C506" s="365"/>
      <c r="E506" s="365"/>
      <c r="F506" s="365"/>
      <c r="G506" s="365"/>
      <c r="H506" s="365"/>
      <c r="I506" s="365"/>
      <c r="J506" s="365"/>
      <c r="K506" s="365"/>
      <c r="L506" s="365"/>
      <c r="M506" s="160"/>
    </row>
    <row r="507" spans="3:13" s="99" customFormat="1" x14ac:dyDescent="0.25">
      <c r="C507" s="365"/>
      <c r="E507" s="365"/>
      <c r="F507" s="365"/>
      <c r="G507" s="365"/>
      <c r="H507" s="365"/>
      <c r="I507" s="365"/>
      <c r="J507" s="365"/>
      <c r="K507" s="365"/>
      <c r="L507" s="365"/>
      <c r="M507" s="160"/>
    </row>
    <row r="508" spans="3:13" s="99" customFormat="1" x14ac:dyDescent="0.25">
      <c r="C508" s="365"/>
      <c r="E508" s="365"/>
      <c r="F508" s="365"/>
      <c r="G508" s="365"/>
      <c r="H508" s="365"/>
      <c r="I508" s="365"/>
      <c r="J508" s="365"/>
      <c r="K508" s="365"/>
      <c r="L508" s="365"/>
      <c r="M508" s="160"/>
    </row>
    <row r="509" spans="3:13" s="99" customFormat="1" x14ac:dyDescent="0.25">
      <c r="C509" s="365"/>
      <c r="E509" s="365"/>
      <c r="F509" s="365"/>
      <c r="G509" s="365"/>
      <c r="H509" s="365"/>
      <c r="I509" s="365"/>
      <c r="J509" s="365"/>
      <c r="K509" s="365"/>
      <c r="L509" s="365"/>
      <c r="M509" s="160"/>
    </row>
    <row r="510" spans="3:13" s="99" customFormat="1" x14ac:dyDescent="0.25">
      <c r="C510" s="365"/>
      <c r="E510" s="365"/>
      <c r="F510" s="365"/>
      <c r="G510" s="365"/>
      <c r="H510" s="365"/>
      <c r="I510" s="365"/>
      <c r="J510" s="365"/>
      <c r="K510" s="365"/>
      <c r="L510" s="365"/>
      <c r="M510" s="160"/>
    </row>
    <row r="511" spans="3:13" s="99" customFormat="1" x14ac:dyDescent="0.25">
      <c r="C511" s="365"/>
      <c r="E511" s="365"/>
      <c r="F511" s="365"/>
      <c r="G511" s="365"/>
      <c r="H511" s="365"/>
      <c r="I511" s="365"/>
      <c r="J511" s="365"/>
      <c r="K511" s="365"/>
      <c r="L511" s="365"/>
      <c r="M511" s="160"/>
    </row>
    <row r="512" spans="3:13" s="99" customFormat="1" x14ac:dyDescent="0.25">
      <c r="C512" s="365"/>
      <c r="E512" s="365"/>
      <c r="F512" s="365"/>
      <c r="G512" s="365"/>
      <c r="H512" s="365"/>
      <c r="I512" s="365"/>
      <c r="J512" s="365"/>
      <c r="K512" s="365"/>
      <c r="L512" s="365"/>
      <c r="M512" s="160"/>
    </row>
    <row r="513" spans="3:13" s="99" customFormat="1" x14ac:dyDescent="0.25">
      <c r="C513" s="365"/>
      <c r="E513" s="365"/>
      <c r="F513" s="365"/>
      <c r="G513" s="365"/>
      <c r="H513" s="365"/>
      <c r="I513" s="365"/>
      <c r="J513" s="365"/>
      <c r="K513" s="365"/>
      <c r="L513" s="365"/>
      <c r="M513" s="160"/>
    </row>
    <row r="514" spans="3:13" s="99" customFormat="1" x14ac:dyDescent="0.25">
      <c r="C514" s="365"/>
      <c r="E514" s="365"/>
      <c r="F514" s="365"/>
      <c r="G514" s="365"/>
      <c r="H514" s="365"/>
      <c r="I514" s="365"/>
      <c r="J514" s="365"/>
      <c r="K514" s="365"/>
      <c r="L514" s="365"/>
      <c r="M514" s="160"/>
    </row>
    <row r="515" spans="3:13" s="99" customFormat="1" x14ac:dyDescent="0.25">
      <c r="C515" s="365"/>
      <c r="E515" s="365"/>
      <c r="F515" s="365"/>
      <c r="G515" s="365"/>
      <c r="H515" s="365"/>
      <c r="I515" s="365"/>
      <c r="J515" s="365"/>
      <c r="K515" s="365"/>
      <c r="L515" s="365"/>
      <c r="M515" s="160"/>
    </row>
    <row r="516" spans="3:13" s="99" customFormat="1" x14ac:dyDescent="0.25">
      <c r="C516" s="365"/>
      <c r="E516" s="365"/>
      <c r="F516" s="365"/>
      <c r="G516" s="365"/>
      <c r="H516" s="365"/>
      <c r="I516" s="365"/>
      <c r="J516" s="365"/>
      <c r="K516" s="365"/>
      <c r="L516" s="365"/>
      <c r="M516" s="160"/>
    </row>
    <row r="517" spans="3:13" s="99" customFormat="1" x14ac:dyDescent="0.25">
      <c r="C517" s="365"/>
      <c r="E517" s="365"/>
      <c r="F517" s="365"/>
      <c r="G517" s="365"/>
      <c r="H517" s="365"/>
      <c r="I517" s="365"/>
      <c r="J517" s="365"/>
      <c r="K517" s="365"/>
      <c r="L517" s="365"/>
      <c r="M517" s="160"/>
    </row>
    <row r="518" spans="3:13" s="99" customFormat="1" x14ac:dyDescent="0.25">
      <c r="C518" s="365"/>
      <c r="E518" s="365"/>
      <c r="F518" s="365"/>
      <c r="G518" s="365"/>
      <c r="H518" s="365"/>
      <c r="I518" s="365"/>
      <c r="J518" s="365"/>
      <c r="K518" s="365"/>
      <c r="L518" s="365"/>
      <c r="M518" s="160"/>
    </row>
    <row r="519" spans="3:13" s="99" customFormat="1" x14ac:dyDescent="0.25">
      <c r="C519" s="365"/>
      <c r="E519" s="365"/>
      <c r="F519" s="365"/>
      <c r="G519" s="365"/>
      <c r="H519" s="365"/>
      <c r="I519" s="365"/>
      <c r="J519" s="365"/>
      <c r="K519" s="365"/>
      <c r="L519" s="365"/>
      <c r="M519" s="160"/>
    </row>
    <row r="520" spans="3:13" s="99" customFormat="1" x14ac:dyDescent="0.25">
      <c r="C520" s="365"/>
      <c r="E520" s="365"/>
      <c r="F520" s="365"/>
      <c r="G520" s="365"/>
      <c r="H520" s="365"/>
      <c r="I520" s="365"/>
      <c r="J520" s="365"/>
      <c r="K520" s="365"/>
      <c r="L520" s="365"/>
      <c r="M520" s="160"/>
    </row>
    <row r="521" spans="3:13" s="99" customFormat="1" x14ac:dyDescent="0.25">
      <c r="C521" s="365"/>
      <c r="E521" s="365"/>
      <c r="F521" s="365"/>
      <c r="G521" s="365"/>
      <c r="H521" s="365"/>
      <c r="I521" s="365"/>
      <c r="J521" s="365"/>
      <c r="K521" s="365"/>
      <c r="L521" s="365"/>
      <c r="M521" s="160"/>
    </row>
    <row r="522" spans="3:13" s="99" customFormat="1" x14ac:dyDescent="0.25">
      <c r="C522" s="365"/>
      <c r="E522" s="365"/>
      <c r="F522" s="365"/>
      <c r="G522" s="365"/>
      <c r="H522" s="365"/>
      <c r="I522" s="365"/>
      <c r="J522" s="365"/>
      <c r="K522" s="365"/>
      <c r="L522" s="365"/>
      <c r="M522" s="160"/>
    </row>
    <row r="523" spans="3:13" s="99" customFormat="1" x14ac:dyDescent="0.25">
      <c r="C523" s="365"/>
      <c r="E523" s="365"/>
      <c r="F523" s="365"/>
      <c r="G523" s="365"/>
      <c r="H523" s="365"/>
      <c r="I523" s="365"/>
      <c r="J523" s="365"/>
      <c r="K523" s="365"/>
      <c r="L523" s="365"/>
      <c r="M523" s="160"/>
    </row>
    <row r="524" spans="3:13" s="99" customFormat="1" x14ac:dyDescent="0.25">
      <c r="C524" s="365"/>
      <c r="E524" s="365"/>
      <c r="F524" s="365"/>
      <c r="G524" s="365"/>
      <c r="H524" s="365"/>
      <c r="I524" s="365"/>
      <c r="J524" s="365"/>
      <c r="K524" s="365"/>
      <c r="L524" s="365"/>
      <c r="M524" s="160"/>
    </row>
    <row r="525" spans="3:13" s="99" customFormat="1" x14ac:dyDescent="0.25">
      <c r="C525" s="365"/>
      <c r="E525" s="365"/>
      <c r="F525" s="365"/>
      <c r="G525" s="365"/>
      <c r="H525" s="365"/>
      <c r="I525" s="365"/>
      <c r="J525" s="365"/>
      <c r="K525" s="365"/>
      <c r="L525" s="365"/>
      <c r="M525" s="160"/>
    </row>
    <row r="526" spans="3:13" s="99" customFormat="1" x14ac:dyDescent="0.25">
      <c r="C526" s="365"/>
      <c r="E526" s="365"/>
      <c r="F526" s="365"/>
      <c r="G526" s="365"/>
      <c r="H526" s="365"/>
      <c r="I526" s="365"/>
      <c r="J526" s="365"/>
      <c r="K526" s="365"/>
      <c r="L526" s="365"/>
      <c r="M526" s="160"/>
    </row>
    <row r="527" spans="3:13" s="99" customFormat="1" x14ac:dyDescent="0.25">
      <c r="C527" s="365"/>
      <c r="E527" s="365"/>
      <c r="F527" s="365"/>
      <c r="G527" s="365"/>
      <c r="H527" s="365"/>
      <c r="I527" s="365"/>
      <c r="J527" s="365"/>
      <c r="K527" s="365"/>
      <c r="L527" s="365"/>
      <c r="M527" s="160"/>
    </row>
    <row r="528" spans="3:13" s="99" customFormat="1" x14ac:dyDescent="0.25">
      <c r="C528" s="365"/>
      <c r="E528" s="365"/>
      <c r="F528" s="365"/>
      <c r="G528" s="365"/>
      <c r="H528" s="365"/>
      <c r="I528" s="365"/>
      <c r="J528" s="365"/>
      <c r="K528" s="365"/>
      <c r="L528" s="365"/>
      <c r="M528" s="160"/>
    </row>
    <row r="529" spans="3:13" s="99" customFormat="1" x14ac:dyDescent="0.25">
      <c r="C529" s="365"/>
      <c r="E529" s="365"/>
      <c r="F529" s="365"/>
      <c r="G529" s="365"/>
      <c r="H529" s="365"/>
      <c r="I529" s="365"/>
      <c r="J529" s="365"/>
      <c r="K529" s="365"/>
      <c r="L529" s="365"/>
      <c r="M529" s="160"/>
    </row>
    <row r="530" spans="3:13" s="99" customFormat="1" x14ac:dyDescent="0.25">
      <c r="C530" s="365"/>
      <c r="E530" s="365"/>
      <c r="F530" s="365"/>
      <c r="G530" s="365"/>
      <c r="H530" s="365"/>
      <c r="I530" s="365"/>
      <c r="J530" s="365"/>
      <c r="K530" s="365"/>
      <c r="L530" s="365"/>
      <c r="M530" s="160"/>
    </row>
    <row r="531" spans="3:13" s="99" customFormat="1" x14ac:dyDescent="0.25">
      <c r="C531" s="365"/>
      <c r="E531" s="365"/>
      <c r="F531" s="365"/>
      <c r="G531" s="365"/>
      <c r="H531" s="365"/>
      <c r="I531" s="365"/>
      <c r="J531" s="365"/>
      <c r="K531" s="365"/>
      <c r="L531" s="365"/>
      <c r="M531" s="160"/>
    </row>
    <row r="532" spans="3:13" s="99" customFormat="1" x14ac:dyDescent="0.25">
      <c r="C532" s="365"/>
      <c r="E532" s="365"/>
      <c r="F532" s="365"/>
      <c r="G532" s="365"/>
      <c r="H532" s="365"/>
      <c r="I532" s="365"/>
      <c r="J532" s="365"/>
      <c r="K532" s="365"/>
      <c r="L532" s="365"/>
      <c r="M532" s="160"/>
    </row>
    <row r="533" spans="3:13" s="99" customFormat="1" x14ac:dyDescent="0.25">
      <c r="C533" s="365"/>
      <c r="E533" s="365"/>
      <c r="F533" s="365"/>
      <c r="G533" s="365"/>
      <c r="H533" s="365"/>
      <c r="I533" s="365"/>
      <c r="J533" s="365"/>
      <c r="K533" s="365"/>
      <c r="L533" s="365"/>
      <c r="M533" s="160"/>
    </row>
    <row r="534" spans="3:13" s="99" customFormat="1" x14ac:dyDescent="0.25">
      <c r="C534" s="365"/>
      <c r="E534" s="365"/>
      <c r="F534" s="365"/>
      <c r="G534" s="365"/>
      <c r="H534" s="365"/>
      <c r="I534" s="365"/>
      <c r="J534" s="365"/>
      <c r="K534" s="365"/>
      <c r="L534" s="365"/>
      <c r="M534" s="160"/>
    </row>
    <row r="535" spans="3:13" s="99" customFormat="1" x14ac:dyDescent="0.25">
      <c r="C535" s="365"/>
      <c r="E535" s="365"/>
      <c r="F535" s="365"/>
      <c r="G535" s="365"/>
      <c r="H535" s="365"/>
      <c r="I535" s="365"/>
      <c r="J535" s="365"/>
      <c r="K535" s="365"/>
      <c r="L535" s="365"/>
      <c r="M535" s="160"/>
    </row>
    <row r="536" spans="3:13" s="99" customFormat="1" x14ac:dyDescent="0.25">
      <c r="C536" s="365"/>
      <c r="E536" s="365"/>
      <c r="F536" s="365"/>
      <c r="G536" s="365"/>
      <c r="H536" s="365"/>
      <c r="I536" s="365"/>
      <c r="J536" s="365"/>
      <c r="K536" s="365"/>
      <c r="L536" s="365"/>
      <c r="M536" s="160"/>
    </row>
    <row r="537" spans="3:13" s="99" customFormat="1" x14ac:dyDescent="0.25">
      <c r="C537" s="365"/>
      <c r="E537" s="365"/>
      <c r="F537" s="365"/>
      <c r="G537" s="365"/>
      <c r="H537" s="365"/>
      <c r="I537" s="365"/>
      <c r="J537" s="365"/>
      <c r="K537" s="365"/>
      <c r="L537" s="365"/>
      <c r="M537" s="160"/>
    </row>
    <row r="538" spans="3:13" s="99" customFormat="1" x14ac:dyDescent="0.25">
      <c r="C538" s="365"/>
      <c r="E538" s="365"/>
      <c r="F538" s="365"/>
      <c r="G538" s="365"/>
      <c r="H538" s="365"/>
      <c r="I538" s="365"/>
      <c r="J538" s="365"/>
      <c r="K538" s="365"/>
      <c r="L538" s="365"/>
      <c r="M538" s="160"/>
    </row>
    <row r="539" spans="3:13" s="99" customFormat="1" x14ac:dyDescent="0.25">
      <c r="C539" s="365"/>
      <c r="E539" s="365"/>
      <c r="F539" s="365"/>
      <c r="G539" s="365"/>
      <c r="H539" s="365"/>
      <c r="I539" s="365"/>
      <c r="J539" s="365"/>
      <c r="K539" s="365"/>
      <c r="L539" s="365"/>
      <c r="M539" s="160"/>
    </row>
    <row r="540" spans="3:13" s="99" customFormat="1" x14ac:dyDescent="0.25">
      <c r="C540" s="365"/>
      <c r="E540" s="365"/>
      <c r="F540" s="365"/>
      <c r="G540" s="365"/>
      <c r="H540" s="365"/>
      <c r="I540" s="365"/>
      <c r="J540" s="365"/>
      <c r="K540" s="365"/>
      <c r="L540" s="365"/>
      <c r="M540" s="160"/>
    </row>
    <row r="541" spans="3:13" s="99" customFormat="1" x14ac:dyDescent="0.25">
      <c r="C541" s="365"/>
      <c r="E541" s="365"/>
      <c r="F541" s="365"/>
      <c r="G541" s="365"/>
      <c r="H541" s="365"/>
      <c r="I541" s="365"/>
      <c r="J541" s="365"/>
      <c r="K541" s="365"/>
      <c r="L541" s="365"/>
      <c r="M541" s="160"/>
    </row>
    <row r="542" spans="3:13" s="99" customFormat="1" x14ac:dyDescent="0.25">
      <c r="C542" s="365"/>
      <c r="E542" s="365"/>
      <c r="F542" s="365"/>
      <c r="G542" s="365"/>
      <c r="H542" s="365"/>
      <c r="I542" s="365"/>
      <c r="J542" s="365"/>
      <c r="K542" s="365"/>
      <c r="L542" s="365"/>
      <c r="M542" s="160"/>
    </row>
    <row r="543" spans="3:13" s="99" customFormat="1" x14ac:dyDescent="0.25">
      <c r="C543" s="365"/>
      <c r="E543" s="365"/>
      <c r="F543" s="365"/>
      <c r="G543" s="365"/>
      <c r="H543" s="365"/>
      <c r="I543" s="365"/>
      <c r="J543" s="365"/>
      <c r="K543" s="365"/>
      <c r="L543" s="365"/>
      <c r="M543" s="160"/>
    </row>
    <row r="544" spans="3:13" s="99" customFormat="1" x14ac:dyDescent="0.25">
      <c r="C544" s="365"/>
      <c r="E544" s="365"/>
      <c r="F544" s="365"/>
      <c r="G544" s="365"/>
      <c r="H544" s="365"/>
      <c r="I544" s="365"/>
      <c r="J544" s="365"/>
      <c r="K544" s="365"/>
      <c r="L544" s="365"/>
      <c r="M544" s="160"/>
    </row>
    <row r="545" spans="3:13" s="99" customFormat="1" x14ac:dyDescent="0.25">
      <c r="C545" s="365"/>
      <c r="E545" s="365"/>
      <c r="F545" s="365"/>
      <c r="G545" s="365"/>
      <c r="H545" s="365"/>
      <c r="I545" s="365"/>
      <c r="J545" s="365"/>
      <c r="K545" s="365"/>
      <c r="L545" s="365"/>
      <c r="M545" s="160"/>
    </row>
    <row r="546" spans="3:13" s="99" customFormat="1" x14ac:dyDescent="0.25">
      <c r="C546" s="365"/>
      <c r="E546" s="365"/>
      <c r="F546" s="365"/>
      <c r="G546" s="365"/>
      <c r="H546" s="365"/>
      <c r="I546" s="365"/>
      <c r="J546" s="365"/>
      <c r="K546" s="365"/>
      <c r="L546" s="365"/>
      <c r="M546" s="160"/>
    </row>
    <row r="547" spans="3:13" s="99" customFormat="1" x14ac:dyDescent="0.25">
      <c r="C547" s="365"/>
      <c r="E547" s="365"/>
      <c r="F547" s="365"/>
      <c r="G547" s="365"/>
      <c r="H547" s="365"/>
      <c r="I547" s="365"/>
      <c r="J547" s="365"/>
      <c r="K547" s="365"/>
      <c r="L547" s="365"/>
      <c r="M547" s="160"/>
    </row>
    <row r="548" spans="3:13" s="99" customFormat="1" x14ac:dyDescent="0.25">
      <c r="C548" s="365"/>
      <c r="E548" s="365"/>
      <c r="F548" s="365"/>
      <c r="G548" s="365"/>
      <c r="H548" s="365"/>
      <c r="I548" s="365"/>
      <c r="J548" s="365"/>
      <c r="K548" s="365"/>
      <c r="L548" s="365"/>
      <c r="M548" s="160"/>
    </row>
    <row r="549" spans="3:13" s="99" customFormat="1" x14ac:dyDescent="0.25">
      <c r="C549" s="365"/>
      <c r="E549" s="365"/>
      <c r="F549" s="365"/>
      <c r="G549" s="365"/>
      <c r="H549" s="365"/>
      <c r="I549" s="365"/>
      <c r="J549" s="365"/>
      <c r="K549" s="365"/>
      <c r="L549" s="365"/>
      <c r="M549" s="160"/>
    </row>
    <row r="550" spans="3:13" s="99" customFormat="1" x14ac:dyDescent="0.25">
      <c r="C550" s="365"/>
      <c r="E550" s="365"/>
      <c r="F550" s="365"/>
      <c r="G550" s="365"/>
      <c r="H550" s="365"/>
      <c r="I550" s="365"/>
      <c r="J550" s="365"/>
      <c r="K550" s="365"/>
      <c r="L550" s="365"/>
      <c r="M550" s="160"/>
    </row>
    <row r="551" spans="3:13" s="99" customFormat="1" x14ac:dyDescent="0.25">
      <c r="C551" s="365"/>
      <c r="E551" s="365"/>
      <c r="F551" s="365"/>
      <c r="G551" s="365"/>
      <c r="H551" s="365"/>
      <c r="I551" s="365"/>
      <c r="J551" s="365"/>
      <c r="K551" s="365"/>
      <c r="L551" s="365"/>
      <c r="M551" s="160"/>
    </row>
    <row r="552" spans="3:13" s="99" customFormat="1" x14ac:dyDescent="0.25">
      <c r="C552" s="365"/>
      <c r="E552" s="365"/>
      <c r="F552" s="365"/>
      <c r="G552" s="365"/>
      <c r="H552" s="365"/>
      <c r="I552" s="365"/>
      <c r="J552" s="365"/>
      <c r="K552" s="365"/>
      <c r="L552" s="365"/>
      <c r="M552" s="160"/>
    </row>
    <row r="553" spans="3:13" s="99" customFormat="1" x14ac:dyDescent="0.25">
      <c r="C553" s="365"/>
      <c r="E553" s="365"/>
      <c r="F553" s="365"/>
      <c r="G553" s="365"/>
      <c r="H553" s="365"/>
      <c r="I553" s="365"/>
      <c r="J553" s="365"/>
      <c r="K553" s="365"/>
      <c r="L553" s="365"/>
      <c r="M553" s="160"/>
    </row>
    <row r="554" spans="3:13" s="99" customFormat="1" x14ac:dyDescent="0.25">
      <c r="C554" s="365"/>
      <c r="E554" s="365"/>
      <c r="F554" s="365"/>
      <c r="G554" s="365"/>
      <c r="H554" s="365"/>
      <c r="I554" s="365"/>
      <c r="J554" s="365"/>
      <c r="K554" s="365"/>
      <c r="L554" s="365"/>
      <c r="M554" s="160"/>
    </row>
    <row r="555" spans="3:13" s="99" customFormat="1" x14ac:dyDescent="0.25">
      <c r="C555" s="365"/>
      <c r="E555" s="365"/>
      <c r="F555" s="365"/>
      <c r="G555" s="365"/>
      <c r="H555" s="365"/>
      <c r="I555" s="365"/>
      <c r="J555" s="365"/>
      <c r="K555" s="365"/>
      <c r="L555" s="365"/>
      <c r="M555" s="160"/>
    </row>
    <row r="556" spans="3:13" s="99" customFormat="1" x14ac:dyDescent="0.25">
      <c r="C556" s="365"/>
      <c r="E556" s="365"/>
      <c r="F556" s="365"/>
      <c r="G556" s="365"/>
      <c r="H556" s="365"/>
      <c r="I556" s="365"/>
      <c r="J556" s="365"/>
      <c r="K556" s="365"/>
      <c r="L556" s="365"/>
      <c r="M556" s="160"/>
    </row>
    <row r="557" spans="3:13" s="99" customFormat="1" x14ac:dyDescent="0.25">
      <c r="C557" s="365"/>
      <c r="E557" s="365"/>
      <c r="F557" s="365"/>
      <c r="G557" s="365"/>
      <c r="H557" s="365"/>
      <c r="I557" s="365"/>
      <c r="J557" s="365"/>
      <c r="K557" s="365"/>
      <c r="L557" s="365"/>
      <c r="M557" s="160"/>
    </row>
    <row r="558" spans="3:13" s="99" customFormat="1" x14ac:dyDescent="0.25">
      <c r="C558" s="365"/>
      <c r="E558" s="365"/>
      <c r="F558" s="365"/>
      <c r="G558" s="365"/>
      <c r="H558" s="365"/>
      <c r="I558" s="365"/>
      <c r="J558" s="365"/>
      <c r="K558" s="365"/>
      <c r="L558" s="365"/>
      <c r="M558" s="160"/>
    </row>
    <row r="559" spans="3:13" s="99" customFormat="1" x14ac:dyDescent="0.25">
      <c r="C559" s="365"/>
      <c r="E559" s="365"/>
      <c r="F559" s="365"/>
      <c r="G559" s="365"/>
      <c r="H559" s="365"/>
      <c r="I559" s="365"/>
      <c r="J559" s="365"/>
      <c r="K559" s="365"/>
      <c r="L559" s="365"/>
      <c r="M559" s="160"/>
    </row>
    <row r="560" spans="3:13" s="99" customFormat="1" x14ac:dyDescent="0.25">
      <c r="C560" s="365"/>
      <c r="E560" s="365"/>
      <c r="F560" s="365"/>
      <c r="G560" s="365"/>
      <c r="H560" s="365"/>
      <c r="I560" s="365"/>
      <c r="J560" s="365"/>
      <c r="K560" s="365"/>
      <c r="L560" s="365"/>
      <c r="M560" s="160"/>
    </row>
    <row r="561" spans="3:13" s="99" customFormat="1" x14ac:dyDescent="0.25">
      <c r="C561" s="365"/>
      <c r="E561" s="365"/>
      <c r="F561" s="365"/>
      <c r="G561" s="365"/>
      <c r="H561" s="365"/>
      <c r="I561" s="365"/>
      <c r="J561" s="365"/>
      <c r="K561" s="365"/>
      <c r="L561" s="365"/>
      <c r="M561" s="160"/>
    </row>
    <row r="562" spans="3:13" s="99" customFormat="1" x14ac:dyDescent="0.25">
      <c r="C562" s="365"/>
      <c r="E562" s="365"/>
      <c r="F562" s="365"/>
      <c r="G562" s="365"/>
      <c r="H562" s="365"/>
      <c r="I562" s="365"/>
      <c r="J562" s="365"/>
      <c r="K562" s="365"/>
      <c r="L562" s="365"/>
      <c r="M562" s="160"/>
    </row>
    <row r="563" spans="3:13" s="99" customFormat="1" x14ac:dyDescent="0.25">
      <c r="C563" s="365"/>
      <c r="E563" s="365"/>
      <c r="F563" s="365"/>
      <c r="G563" s="365"/>
      <c r="H563" s="365"/>
      <c r="I563" s="365"/>
      <c r="J563" s="365"/>
      <c r="K563" s="365"/>
      <c r="L563" s="365"/>
      <c r="M563" s="160"/>
    </row>
    <row r="564" spans="3:13" s="99" customFormat="1" x14ac:dyDescent="0.25">
      <c r="C564" s="365"/>
      <c r="E564" s="365"/>
      <c r="F564" s="365"/>
      <c r="G564" s="365"/>
      <c r="H564" s="365"/>
      <c r="I564" s="365"/>
      <c r="J564" s="365"/>
      <c r="K564" s="365"/>
      <c r="L564" s="365"/>
      <c r="M564" s="160"/>
    </row>
    <row r="565" spans="3:13" s="99" customFormat="1" x14ac:dyDescent="0.25">
      <c r="C565" s="365"/>
      <c r="E565" s="365"/>
      <c r="F565" s="365"/>
      <c r="G565" s="365"/>
      <c r="H565" s="365"/>
      <c r="I565" s="365"/>
      <c r="J565" s="365"/>
      <c r="K565" s="365"/>
      <c r="L565" s="365"/>
      <c r="M565" s="160"/>
    </row>
    <row r="566" spans="3:13" s="99" customFormat="1" x14ac:dyDescent="0.25">
      <c r="C566" s="365"/>
      <c r="E566" s="365"/>
      <c r="F566" s="365"/>
      <c r="G566" s="365"/>
      <c r="H566" s="365"/>
      <c r="I566" s="365"/>
      <c r="J566" s="365"/>
      <c r="K566" s="365"/>
      <c r="L566" s="365"/>
      <c r="M566" s="160"/>
    </row>
    <row r="567" spans="3:13" s="99" customFormat="1" x14ac:dyDescent="0.25">
      <c r="C567" s="365"/>
      <c r="E567" s="365"/>
      <c r="F567" s="365"/>
      <c r="G567" s="365"/>
      <c r="H567" s="365"/>
      <c r="I567" s="365"/>
      <c r="J567" s="365"/>
      <c r="K567" s="365"/>
      <c r="L567" s="365"/>
      <c r="M567" s="160"/>
    </row>
    <row r="568" spans="3:13" s="99" customFormat="1" x14ac:dyDescent="0.25">
      <c r="C568" s="365"/>
      <c r="E568" s="365"/>
      <c r="F568" s="365"/>
      <c r="G568" s="365"/>
      <c r="H568" s="365"/>
      <c r="I568" s="365"/>
      <c r="J568" s="365"/>
      <c r="K568" s="365"/>
      <c r="L568" s="365"/>
      <c r="M568" s="160"/>
    </row>
    <row r="569" spans="3:13" s="99" customFormat="1" x14ac:dyDescent="0.25">
      <c r="C569" s="365"/>
      <c r="E569" s="365"/>
      <c r="F569" s="365"/>
      <c r="G569" s="365"/>
      <c r="H569" s="365"/>
      <c r="I569" s="365"/>
      <c r="J569" s="365"/>
      <c r="K569" s="365"/>
      <c r="L569" s="365"/>
      <c r="M569" s="160"/>
    </row>
    <row r="570" spans="3:13" s="99" customFormat="1" x14ac:dyDescent="0.25">
      <c r="C570" s="365"/>
      <c r="E570" s="365"/>
      <c r="F570" s="365"/>
      <c r="G570" s="365"/>
      <c r="H570" s="365"/>
      <c r="I570" s="365"/>
      <c r="J570" s="365"/>
      <c r="K570" s="365"/>
      <c r="L570" s="365"/>
      <c r="M570" s="160"/>
    </row>
    <row r="571" spans="3:13" s="99" customFormat="1" x14ac:dyDescent="0.25">
      <c r="C571" s="365"/>
      <c r="E571" s="365"/>
      <c r="F571" s="365"/>
      <c r="G571" s="365"/>
      <c r="H571" s="365"/>
      <c r="I571" s="365"/>
      <c r="J571" s="365"/>
      <c r="K571" s="365"/>
      <c r="L571" s="365"/>
      <c r="M571" s="160"/>
    </row>
    <row r="572" spans="3:13" s="99" customFormat="1" x14ac:dyDescent="0.25">
      <c r="C572" s="365"/>
      <c r="E572" s="365"/>
      <c r="F572" s="365"/>
      <c r="G572" s="365"/>
      <c r="H572" s="365"/>
      <c r="I572" s="365"/>
      <c r="J572" s="365"/>
      <c r="K572" s="365"/>
      <c r="L572" s="365"/>
      <c r="M572" s="160"/>
    </row>
    <row r="573" spans="3:13" s="99" customFormat="1" x14ac:dyDescent="0.25">
      <c r="C573" s="365"/>
      <c r="E573" s="365"/>
      <c r="F573" s="365"/>
      <c r="G573" s="365"/>
      <c r="H573" s="365"/>
      <c r="I573" s="365"/>
      <c r="J573" s="365"/>
      <c r="K573" s="365"/>
      <c r="L573" s="365"/>
      <c r="M573" s="160"/>
    </row>
    <row r="574" spans="3:13" s="99" customFormat="1" x14ac:dyDescent="0.25">
      <c r="C574" s="365"/>
      <c r="E574" s="365"/>
      <c r="F574" s="365"/>
      <c r="G574" s="365"/>
      <c r="H574" s="365"/>
      <c r="I574" s="365"/>
      <c r="J574" s="365"/>
      <c r="K574" s="365"/>
      <c r="L574" s="365"/>
      <c r="M574" s="160"/>
    </row>
    <row r="575" spans="3:13" s="99" customFormat="1" x14ac:dyDescent="0.25">
      <c r="C575" s="365"/>
      <c r="E575" s="365"/>
      <c r="F575" s="365"/>
      <c r="G575" s="365"/>
      <c r="H575" s="365"/>
      <c r="I575" s="365"/>
      <c r="J575" s="365"/>
      <c r="K575" s="365"/>
      <c r="L575" s="365"/>
      <c r="M575" s="160"/>
    </row>
    <row r="576" spans="3:13" s="99" customFormat="1" x14ac:dyDescent="0.25">
      <c r="C576" s="365"/>
      <c r="E576" s="365"/>
      <c r="F576" s="365"/>
      <c r="G576" s="365"/>
      <c r="H576" s="365"/>
      <c r="I576" s="365"/>
      <c r="J576" s="365"/>
      <c r="K576" s="365"/>
      <c r="L576" s="365"/>
      <c r="M576" s="160"/>
    </row>
    <row r="577" spans="3:13" s="99" customFormat="1" x14ac:dyDescent="0.25">
      <c r="C577" s="365"/>
      <c r="E577" s="365"/>
      <c r="F577" s="365"/>
      <c r="G577" s="365"/>
      <c r="H577" s="365"/>
      <c r="I577" s="365"/>
      <c r="J577" s="365"/>
      <c r="K577" s="365"/>
      <c r="L577" s="365"/>
      <c r="M577" s="160"/>
    </row>
    <row r="578" spans="3:13" s="99" customFormat="1" x14ac:dyDescent="0.25">
      <c r="C578" s="365"/>
      <c r="E578" s="365"/>
      <c r="F578" s="365"/>
      <c r="G578" s="365"/>
      <c r="H578" s="365"/>
      <c r="I578" s="365"/>
      <c r="J578" s="365"/>
      <c r="K578" s="365"/>
      <c r="L578" s="365"/>
      <c r="M578" s="160"/>
    </row>
    <row r="579" spans="3:13" s="99" customFormat="1" x14ac:dyDescent="0.25">
      <c r="C579" s="365"/>
      <c r="E579" s="365"/>
      <c r="F579" s="365"/>
      <c r="G579" s="365"/>
      <c r="H579" s="365"/>
      <c r="I579" s="365"/>
      <c r="J579" s="365"/>
      <c r="K579" s="365"/>
      <c r="L579" s="365"/>
      <c r="M579" s="160"/>
    </row>
    <row r="580" spans="3:13" s="99" customFormat="1" x14ac:dyDescent="0.25">
      <c r="C580" s="365"/>
      <c r="E580" s="365"/>
      <c r="F580" s="365"/>
      <c r="G580" s="365"/>
      <c r="H580" s="365"/>
      <c r="I580" s="365"/>
      <c r="J580" s="365"/>
      <c r="K580" s="365"/>
      <c r="L580" s="365"/>
      <c r="M580" s="160"/>
    </row>
    <row r="581" spans="3:13" s="99" customFormat="1" x14ac:dyDescent="0.25">
      <c r="C581" s="365"/>
      <c r="E581" s="365"/>
      <c r="F581" s="365"/>
      <c r="G581" s="365"/>
      <c r="H581" s="365"/>
      <c r="I581" s="365"/>
      <c r="J581" s="365"/>
      <c r="K581" s="365"/>
      <c r="L581" s="365"/>
      <c r="M581" s="160"/>
    </row>
    <row r="582" spans="3:13" s="99" customFormat="1" x14ac:dyDescent="0.25">
      <c r="C582" s="365"/>
      <c r="E582" s="365"/>
      <c r="F582" s="365"/>
      <c r="G582" s="365"/>
      <c r="H582" s="365"/>
      <c r="I582" s="365"/>
      <c r="J582" s="365"/>
      <c r="K582" s="365"/>
      <c r="L582" s="365"/>
      <c r="M582" s="160"/>
    </row>
    <row r="583" spans="3:13" s="99" customFormat="1" x14ac:dyDescent="0.25">
      <c r="C583" s="365"/>
      <c r="E583" s="365"/>
      <c r="F583" s="365"/>
      <c r="G583" s="365"/>
      <c r="H583" s="365"/>
      <c r="I583" s="365"/>
      <c r="J583" s="365"/>
      <c r="K583" s="365"/>
      <c r="L583" s="365"/>
      <c r="M583" s="160"/>
    </row>
    <row r="584" spans="3:13" s="99" customFormat="1" x14ac:dyDescent="0.25">
      <c r="C584" s="365"/>
      <c r="E584" s="365"/>
      <c r="F584" s="365"/>
      <c r="G584" s="365"/>
      <c r="H584" s="365"/>
      <c r="I584" s="365"/>
      <c r="J584" s="365"/>
      <c r="K584" s="365"/>
      <c r="L584" s="365"/>
      <c r="M584" s="160"/>
    </row>
    <row r="585" spans="3:13" s="99" customFormat="1" x14ac:dyDescent="0.25">
      <c r="C585" s="365"/>
      <c r="E585" s="365"/>
      <c r="F585" s="365"/>
      <c r="G585" s="365"/>
      <c r="H585" s="365"/>
      <c r="I585" s="365"/>
      <c r="J585" s="365"/>
      <c r="K585" s="365"/>
      <c r="L585" s="365"/>
      <c r="M585" s="160"/>
    </row>
    <row r="586" spans="3:13" s="99" customFormat="1" x14ac:dyDescent="0.25">
      <c r="C586" s="365"/>
      <c r="E586" s="365"/>
      <c r="F586" s="365"/>
      <c r="G586" s="365"/>
      <c r="H586" s="365"/>
      <c r="I586" s="365"/>
      <c r="J586" s="365"/>
      <c r="K586" s="365"/>
      <c r="L586" s="365"/>
      <c r="M586" s="160"/>
    </row>
    <row r="587" spans="3:13" s="99" customFormat="1" x14ac:dyDescent="0.25">
      <c r="C587" s="365"/>
      <c r="E587" s="365"/>
      <c r="F587" s="365"/>
      <c r="G587" s="365"/>
      <c r="H587" s="365"/>
      <c r="I587" s="365"/>
      <c r="J587" s="365"/>
      <c r="K587" s="365"/>
      <c r="L587" s="365"/>
      <c r="M587" s="160"/>
    </row>
    <row r="588" spans="3:13" s="99" customFormat="1" x14ac:dyDescent="0.25">
      <c r="C588" s="365"/>
      <c r="E588" s="365"/>
      <c r="F588" s="365"/>
      <c r="G588" s="365"/>
      <c r="H588" s="365"/>
      <c r="I588" s="365"/>
      <c r="J588" s="365"/>
      <c r="K588" s="365"/>
      <c r="L588" s="365"/>
      <c r="M588" s="160"/>
    </row>
    <row r="589" spans="3:13" s="99" customFormat="1" x14ac:dyDescent="0.25">
      <c r="C589" s="365"/>
      <c r="E589" s="365"/>
      <c r="F589" s="365"/>
      <c r="G589" s="365"/>
      <c r="H589" s="365"/>
      <c r="I589" s="365"/>
      <c r="J589" s="365"/>
      <c r="K589" s="365"/>
      <c r="L589" s="365"/>
      <c r="M589" s="160"/>
    </row>
    <row r="590" spans="3:13" s="99" customFormat="1" x14ac:dyDescent="0.25">
      <c r="C590" s="365"/>
      <c r="E590" s="365"/>
      <c r="F590" s="365"/>
      <c r="G590" s="365"/>
      <c r="H590" s="365"/>
      <c r="I590" s="365"/>
      <c r="J590" s="365"/>
      <c r="K590" s="365"/>
      <c r="L590" s="365"/>
      <c r="M590" s="160"/>
    </row>
    <row r="591" spans="3:13" s="99" customFormat="1" x14ac:dyDescent="0.25">
      <c r="C591" s="365"/>
      <c r="E591" s="365"/>
      <c r="F591" s="365"/>
      <c r="G591" s="365"/>
      <c r="H591" s="365"/>
      <c r="I591" s="365"/>
      <c r="J591" s="365"/>
      <c r="K591" s="365"/>
      <c r="L591" s="365"/>
      <c r="M591" s="160"/>
    </row>
    <row r="592" spans="3:13" s="99" customFormat="1" x14ac:dyDescent="0.25">
      <c r="C592" s="365"/>
      <c r="E592" s="365"/>
      <c r="F592" s="365"/>
      <c r="G592" s="365"/>
      <c r="H592" s="365"/>
      <c r="I592" s="365"/>
      <c r="J592" s="365"/>
      <c r="K592" s="365"/>
      <c r="L592" s="365"/>
      <c r="M592" s="160"/>
    </row>
    <row r="593" spans="3:13" s="99" customFormat="1" x14ac:dyDescent="0.25">
      <c r="C593" s="365"/>
      <c r="E593" s="365"/>
      <c r="F593" s="365"/>
      <c r="G593" s="365"/>
      <c r="H593" s="365"/>
      <c r="I593" s="365"/>
      <c r="J593" s="365"/>
      <c r="K593" s="365"/>
      <c r="L593" s="365"/>
      <c r="M593" s="160"/>
    </row>
    <row r="594" spans="3:13" s="99" customFormat="1" x14ac:dyDescent="0.25">
      <c r="C594" s="365"/>
      <c r="E594" s="365"/>
      <c r="F594" s="365"/>
      <c r="G594" s="365"/>
      <c r="H594" s="365"/>
      <c r="I594" s="365"/>
      <c r="J594" s="365"/>
      <c r="K594" s="365"/>
      <c r="L594" s="365"/>
      <c r="M594" s="160"/>
    </row>
    <row r="595" spans="3:13" s="99" customFormat="1" x14ac:dyDescent="0.25">
      <c r="C595" s="365"/>
      <c r="E595" s="365"/>
      <c r="F595" s="365"/>
      <c r="G595" s="365"/>
      <c r="H595" s="365"/>
      <c r="I595" s="365"/>
      <c r="J595" s="365"/>
      <c r="K595" s="365"/>
      <c r="L595" s="365"/>
      <c r="M595" s="160"/>
    </row>
    <row r="596" spans="3:13" s="99" customFormat="1" x14ac:dyDescent="0.25">
      <c r="C596" s="365"/>
      <c r="E596" s="365"/>
      <c r="F596" s="365"/>
      <c r="G596" s="365"/>
      <c r="H596" s="365"/>
      <c r="I596" s="365"/>
      <c r="J596" s="365"/>
      <c r="K596" s="365"/>
      <c r="L596" s="365"/>
      <c r="M596" s="160"/>
    </row>
    <row r="597" spans="3:13" s="99" customFormat="1" x14ac:dyDescent="0.25">
      <c r="C597" s="365"/>
      <c r="E597" s="365"/>
      <c r="F597" s="365"/>
      <c r="G597" s="365"/>
      <c r="H597" s="365"/>
      <c r="I597" s="365"/>
      <c r="J597" s="365"/>
      <c r="K597" s="365"/>
      <c r="L597" s="365"/>
      <c r="M597" s="160"/>
    </row>
    <row r="598" spans="3:13" s="99" customFormat="1" x14ac:dyDescent="0.25">
      <c r="C598" s="365"/>
      <c r="E598" s="365"/>
      <c r="F598" s="365"/>
      <c r="G598" s="365"/>
      <c r="H598" s="365"/>
      <c r="I598" s="365"/>
      <c r="J598" s="365"/>
      <c r="K598" s="365"/>
      <c r="L598" s="365"/>
      <c r="M598" s="160"/>
    </row>
    <row r="599" spans="3:13" s="99" customFormat="1" x14ac:dyDescent="0.25">
      <c r="C599" s="365"/>
      <c r="E599" s="365"/>
      <c r="F599" s="365"/>
      <c r="G599" s="365"/>
      <c r="H599" s="365"/>
      <c r="I599" s="365"/>
      <c r="J599" s="365"/>
      <c r="K599" s="365"/>
      <c r="L599" s="365"/>
      <c r="M599" s="160"/>
    </row>
    <row r="600" spans="3:13" s="99" customFormat="1" x14ac:dyDescent="0.25">
      <c r="C600" s="365"/>
      <c r="E600" s="365"/>
      <c r="F600" s="365"/>
      <c r="G600" s="365"/>
      <c r="H600" s="365"/>
      <c r="I600" s="365"/>
      <c r="J600" s="365"/>
      <c r="K600" s="365"/>
      <c r="L600" s="365"/>
      <c r="M600" s="160"/>
    </row>
    <row r="601" spans="3:13" s="99" customFormat="1" x14ac:dyDescent="0.25">
      <c r="C601" s="365"/>
      <c r="E601" s="365"/>
      <c r="F601" s="365"/>
      <c r="G601" s="365"/>
      <c r="H601" s="365"/>
      <c r="I601" s="365"/>
      <c r="J601" s="365"/>
      <c r="K601" s="365"/>
      <c r="L601" s="365"/>
      <c r="M601" s="160"/>
    </row>
    <row r="602" spans="3:13" s="99" customFormat="1" x14ac:dyDescent="0.25">
      <c r="C602" s="365"/>
      <c r="E602" s="365"/>
      <c r="F602" s="365"/>
      <c r="G602" s="365"/>
      <c r="H602" s="365"/>
      <c r="I602" s="365"/>
      <c r="J602" s="365"/>
      <c r="K602" s="365"/>
      <c r="L602" s="365"/>
      <c r="M602" s="160"/>
    </row>
    <row r="603" spans="3:13" s="99" customFormat="1" x14ac:dyDescent="0.25">
      <c r="C603" s="365"/>
      <c r="E603" s="365"/>
      <c r="F603" s="365"/>
      <c r="G603" s="365"/>
      <c r="H603" s="365"/>
      <c r="I603" s="365"/>
      <c r="J603" s="365"/>
      <c r="K603" s="365"/>
      <c r="L603" s="365"/>
      <c r="M603" s="160"/>
    </row>
    <row r="604" spans="3:13" s="99" customFormat="1" x14ac:dyDescent="0.25">
      <c r="C604" s="365"/>
      <c r="E604" s="365"/>
      <c r="F604" s="365"/>
      <c r="G604" s="365"/>
      <c r="H604" s="365"/>
      <c r="I604" s="365"/>
      <c r="J604" s="365"/>
      <c r="K604" s="365"/>
      <c r="L604" s="365"/>
      <c r="M604" s="160"/>
    </row>
    <row r="605" spans="3:13" s="99" customFormat="1" x14ac:dyDescent="0.25">
      <c r="C605" s="365"/>
      <c r="E605" s="365"/>
      <c r="F605" s="365"/>
      <c r="G605" s="365"/>
      <c r="H605" s="365"/>
      <c r="I605" s="365"/>
      <c r="J605" s="365"/>
      <c r="K605" s="365"/>
      <c r="L605" s="365"/>
      <c r="M605" s="160"/>
    </row>
    <row r="606" spans="3:13" s="99" customFormat="1" x14ac:dyDescent="0.25">
      <c r="C606" s="365"/>
      <c r="E606" s="365"/>
      <c r="F606" s="365"/>
      <c r="G606" s="365"/>
      <c r="H606" s="365"/>
      <c r="I606" s="365"/>
      <c r="J606" s="365"/>
      <c r="K606" s="365"/>
      <c r="L606" s="365"/>
      <c r="M606" s="160"/>
    </row>
    <row r="607" spans="3:13" s="99" customFormat="1" x14ac:dyDescent="0.25">
      <c r="C607" s="365"/>
      <c r="E607" s="365"/>
      <c r="F607" s="365"/>
      <c r="G607" s="365"/>
      <c r="H607" s="365"/>
      <c r="I607" s="365"/>
      <c r="J607" s="365"/>
      <c r="K607" s="365"/>
      <c r="L607" s="365"/>
      <c r="M607" s="160"/>
    </row>
    <row r="608" spans="3:13" s="99" customFormat="1" x14ac:dyDescent="0.25">
      <c r="C608" s="365"/>
      <c r="E608" s="365"/>
      <c r="F608" s="365"/>
      <c r="G608" s="365"/>
      <c r="H608" s="365"/>
      <c r="I608" s="365"/>
      <c r="J608" s="365"/>
      <c r="K608" s="365"/>
      <c r="L608" s="365"/>
      <c r="M608" s="160"/>
    </row>
    <row r="609" spans="3:13" s="99" customFormat="1" x14ac:dyDescent="0.25">
      <c r="C609" s="365"/>
      <c r="E609" s="365"/>
      <c r="F609" s="365"/>
      <c r="G609" s="365"/>
      <c r="H609" s="365"/>
      <c r="I609" s="365"/>
      <c r="J609" s="365"/>
      <c r="K609" s="365"/>
      <c r="L609" s="365"/>
      <c r="M609" s="160"/>
    </row>
    <row r="610" spans="3:13" s="99" customFormat="1" x14ac:dyDescent="0.25">
      <c r="C610" s="365"/>
      <c r="E610" s="365"/>
      <c r="F610" s="365"/>
      <c r="G610" s="365"/>
      <c r="H610" s="365"/>
      <c r="I610" s="365"/>
      <c r="J610" s="365"/>
      <c r="K610" s="365"/>
      <c r="L610" s="365"/>
      <c r="M610" s="160"/>
    </row>
    <row r="611" spans="3:13" s="99" customFormat="1" x14ac:dyDescent="0.25">
      <c r="C611" s="365"/>
      <c r="E611" s="365"/>
      <c r="F611" s="365"/>
      <c r="G611" s="365"/>
      <c r="H611" s="365"/>
      <c r="I611" s="365"/>
      <c r="J611" s="365"/>
      <c r="K611" s="365"/>
      <c r="L611" s="365"/>
      <c r="M611" s="160"/>
    </row>
    <row r="612" spans="3:13" s="99" customFormat="1" x14ac:dyDescent="0.25">
      <c r="C612" s="365"/>
      <c r="E612" s="365"/>
      <c r="F612" s="365"/>
      <c r="G612" s="365"/>
      <c r="H612" s="365"/>
      <c r="I612" s="365"/>
      <c r="J612" s="365"/>
      <c r="K612" s="365"/>
      <c r="L612" s="365"/>
      <c r="M612" s="160"/>
    </row>
    <row r="613" spans="3:13" s="99" customFormat="1" x14ac:dyDescent="0.25">
      <c r="C613" s="365"/>
      <c r="E613" s="365"/>
      <c r="F613" s="365"/>
      <c r="G613" s="365"/>
      <c r="H613" s="365"/>
      <c r="I613" s="365"/>
      <c r="J613" s="365"/>
      <c r="K613" s="365"/>
      <c r="L613" s="365"/>
      <c r="M613" s="160"/>
    </row>
    <row r="614" spans="3:13" s="99" customFormat="1" x14ac:dyDescent="0.25">
      <c r="C614" s="365"/>
      <c r="E614" s="365"/>
      <c r="F614" s="365"/>
      <c r="G614" s="365"/>
      <c r="H614" s="365"/>
      <c r="I614" s="365"/>
      <c r="J614" s="365"/>
      <c r="K614" s="365"/>
      <c r="L614" s="365"/>
      <c r="M614" s="160"/>
    </row>
    <row r="615" spans="3:13" s="99" customFormat="1" x14ac:dyDescent="0.25">
      <c r="C615" s="365"/>
      <c r="E615" s="365"/>
      <c r="F615" s="365"/>
      <c r="G615" s="365"/>
      <c r="H615" s="365"/>
      <c r="I615" s="365"/>
      <c r="J615" s="365"/>
      <c r="K615" s="365"/>
      <c r="L615" s="365"/>
      <c r="M615" s="160"/>
    </row>
    <row r="616" spans="3:13" s="99" customFormat="1" x14ac:dyDescent="0.25">
      <c r="C616" s="365"/>
      <c r="E616" s="365"/>
      <c r="F616" s="365"/>
      <c r="G616" s="365"/>
      <c r="H616" s="365"/>
      <c r="I616" s="365"/>
      <c r="J616" s="365"/>
      <c r="K616" s="365"/>
      <c r="L616" s="365"/>
      <c r="M616" s="160"/>
    </row>
    <row r="617" spans="3:13" s="99" customFormat="1" x14ac:dyDescent="0.25">
      <c r="C617" s="365"/>
      <c r="E617" s="365"/>
      <c r="F617" s="365"/>
      <c r="G617" s="365"/>
      <c r="H617" s="365"/>
      <c r="I617" s="365"/>
      <c r="J617" s="365"/>
      <c r="K617" s="365"/>
      <c r="L617" s="365"/>
      <c r="M617" s="160"/>
    </row>
    <row r="618" spans="3:13" s="99" customFormat="1" x14ac:dyDescent="0.25">
      <c r="C618" s="365"/>
      <c r="E618" s="365"/>
      <c r="F618" s="365"/>
      <c r="G618" s="365"/>
      <c r="H618" s="365"/>
      <c r="I618" s="365"/>
      <c r="J618" s="365"/>
      <c r="K618" s="365"/>
      <c r="L618" s="365"/>
      <c r="M618" s="160"/>
    </row>
    <row r="619" spans="3:13" s="99" customFormat="1" x14ac:dyDescent="0.25">
      <c r="C619" s="365"/>
      <c r="E619" s="365"/>
      <c r="F619" s="365"/>
      <c r="G619" s="365"/>
      <c r="H619" s="365"/>
      <c r="I619" s="365"/>
      <c r="J619" s="365"/>
      <c r="K619" s="365"/>
      <c r="L619" s="365"/>
      <c r="M619" s="160"/>
    </row>
    <row r="620" spans="3:13" s="99" customFormat="1" x14ac:dyDescent="0.25">
      <c r="C620" s="365"/>
      <c r="E620" s="365"/>
      <c r="F620" s="365"/>
      <c r="G620" s="365"/>
      <c r="H620" s="365"/>
      <c r="I620" s="365"/>
      <c r="J620" s="365"/>
      <c r="K620" s="365"/>
      <c r="L620" s="365"/>
      <c r="M620" s="160"/>
    </row>
    <row r="621" spans="3:13" s="99" customFormat="1" x14ac:dyDescent="0.25">
      <c r="C621" s="365"/>
      <c r="E621" s="365"/>
      <c r="F621" s="365"/>
      <c r="G621" s="365"/>
      <c r="H621" s="365"/>
      <c r="I621" s="365"/>
      <c r="J621" s="365"/>
      <c r="K621" s="365"/>
      <c r="L621" s="365"/>
      <c r="M621" s="160"/>
    </row>
    <row r="622" spans="3:13" s="99" customFormat="1" x14ac:dyDescent="0.25">
      <c r="C622" s="365"/>
      <c r="E622" s="365"/>
      <c r="F622" s="365"/>
      <c r="G622" s="365"/>
      <c r="H622" s="365"/>
      <c r="I622" s="365"/>
      <c r="J622" s="365"/>
      <c r="K622" s="365"/>
      <c r="L622" s="365"/>
      <c r="M622" s="160"/>
    </row>
    <row r="623" spans="3:13" s="99" customFormat="1" x14ac:dyDescent="0.25">
      <c r="C623" s="365"/>
      <c r="E623" s="365"/>
      <c r="F623" s="365"/>
      <c r="G623" s="365"/>
      <c r="H623" s="365"/>
      <c r="I623" s="365"/>
      <c r="J623" s="365"/>
      <c r="K623" s="365"/>
      <c r="L623" s="365"/>
      <c r="M623" s="160"/>
    </row>
    <row r="624" spans="3:13" s="99" customFormat="1" x14ac:dyDescent="0.25">
      <c r="C624" s="365"/>
      <c r="E624" s="365"/>
      <c r="F624" s="365"/>
      <c r="G624" s="365"/>
      <c r="H624" s="365"/>
      <c r="I624" s="365"/>
      <c r="J624" s="365"/>
      <c r="K624" s="365"/>
      <c r="L624" s="365"/>
      <c r="M624" s="160"/>
    </row>
    <row r="625" spans="3:13" s="99" customFormat="1" x14ac:dyDescent="0.25">
      <c r="C625" s="365"/>
      <c r="E625" s="365"/>
      <c r="F625" s="365"/>
      <c r="G625" s="365"/>
      <c r="H625" s="365"/>
      <c r="I625" s="365"/>
      <c r="J625" s="365"/>
      <c r="K625" s="365"/>
      <c r="L625" s="365"/>
      <c r="M625" s="160"/>
    </row>
    <row r="626" spans="3:13" s="99" customFormat="1" x14ac:dyDescent="0.25">
      <c r="C626" s="365"/>
      <c r="E626" s="365"/>
      <c r="F626" s="365"/>
      <c r="G626" s="365"/>
      <c r="H626" s="365"/>
      <c r="I626" s="365"/>
      <c r="J626" s="365"/>
      <c r="K626" s="365"/>
      <c r="L626" s="365"/>
      <c r="M626" s="160"/>
    </row>
    <row r="627" spans="3:13" s="99" customFormat="1" x14ac:dyDescent="0.25">
      <c r="C627" s="365"/>
      <c r="E627" s="365"/>
      <c r="F627" s="365"/>
      <c r="G627" s="365"/>
      <c r="H627" s="365"/>
      <c r="I627" s="365"/>
      <c r="J627" s="365"/>
      <c r="K627" s="365"/>
      <c r="L627" s="365"/>
      <c r="M627" s="160"/>
    </row>
    <row r="628" spans="3:13" s="99" customFormat="1" x14ac:dyDescent="0.25">
      <c r="C628" s="365"/>
      <c r="E628" s="365"/>
      <c r="F628" s="365"/>
      <c r="G628" s="365"/>
      <c r="H628" s="365"/>
      <c r="I628" s="365"/>
      <c r="J628" s="365"/>
      <c r="K628" s="365"/>
      <c r="L628" s="365"/>
      <c r="M628" s="160"/>
    </row>
    <row r="629" spans="3:13" s="99" customFormat="1" x14ac:dyDescent="0.25">
      <c r="C629" s="365"/>
      <c r="E629" s="365"/>
      <c r="F629" s="365"/>
      <c r="G629" s="365"/>
      <c r="H629" s="365"/>
      <c r="I629" s="365"/>
      <c r="J629" s="365"/>
      <c r="K629" s="365"/>
      <c r="L629" s="365"/>
      <c r="M629" s="160"/>
    </row>
    <row r="630" spans="3:13" s="99" customFormat="1" x14ac:dyDescent="0.25">
      <c r="C630" s="365"/>
      <c r="E630" s="365"/>
      <c r="F630" s="365"/>
      <c r="G630" s="365"/>
      <c r="H630" s="365"/>
      <c r="I630" s="365"/>
      <c r="J630" s="365"/>
      <c r="K630" s="365"/>
      <c r="L630" s="365"/>
      <c r="M630" s="160"/>
    </row>
    <row r="631" spans="3:13" s="99" customFormat="1" x14ac:dyDescent="0.25">
      <c r="C631" s="365"/>
      <c r="E631" s="365"/>
      <c r="F631" s="365"/>
      <c r="G631" s="365"/>
      <c r="H631" s="365"/>
      <c r="I631" s="365"/>
      <c r="J631" s="365"/>
      <c r="K631" s="365"/>
      <c r="L631" s="365"/>
      <c r="M631" s="160"/>
    </row>
    <row r="632" spans="3:13" s="99" customFormat="1" x14ac:dyDescent="0.25">
      <c r="C632" s="365"/>
      <c r="E632" s="365"/>
      <c r="F632" s="365"/>
      <c r="G632" s="365"/>
      <c r="H632" s="365"/>
      <c r="I632" s="365"/>
      <c r="J632" s="365"/>
      <c r="K632" s="365"/>
      <c r="L632" s="365"/>
      <c r="M632" s="160"/>
    </row>
    <row r="633" spans="3:13" s="99" customFormat="1" x14ac:dyDescent="0.25">
      <c r="C633" s="365"/>
      <c r="E633" s="365"/>
      <c r="F633" s="365"/>
      <c r="G633" s="365"/>
      <c r="H633" s="365"/>
      <c r="I633" s="365"/>
      <c r="J633" s="365"/>
      <c r="K633" s="365"/>
      <c r="L633" s="365"/>
      <c r="M633" s="160"/>
    </row>
    <row r="634" spans="3:13" s="99" customFormat="1" x14ac:dyDescent="0.25">
      <c r="C634" s="365"/>
      <c r="E634" s="365"/>
      <c r="F634" s="365"/>
      <c r="G634" s="365"/>
      <c r="H634" s="365"/>
      <c r="I634" s="365"/>
      <c r="J634" s="365"/>
      <c r="K634" s="365"/>
      <c r="L634" s="365"/>
      <c r="M634" s="160"/>
    </row>
    <row r="635" spans="3:13" s="99" customFormat="1" x14ac:dyDescent="0.25">
      <c r="C635" s="365"/>
      <c r="E635" s="365"/>
      <c r="F635" s="365"/>
      <c r="G635" s="365"/>
      <c r="H635" s="365"/>
      <c r="I635" s="365"/>
      <c r="J635" s="365"/>
      <c r="K635" s="365"/>
      <c r="L635" s="365"/>
      <c r="M635" s="160"/>
    </row>
    <row r="636" spans="3:13" s="99" customFormat="1" x14ac:dyDescent="0.25">
      <c r="C636" s="365"/>
      <c r="E636" s="365"/>
      <c r="F636" s="365"/>
      <c r="G636" s="365"/>
      <c r="H636" s="365"/>
      <c r="I636" s="365"/>
      <c r="J636" s="365"/>
      <c r="K636" s="365"/>
      <c r="L636" s="365"/>
      <c r="M636" s="160"/>
    </row>
    <row r="637" spans="3:13" s="99" customFormat="1" x14ac:dyDescent="0.25">
      <c r="C637" s="365"/>
      <c r="E637" s="365"/>
      <c r="F637" s="365"/>
      <c r="G637" s="365"/>
      <c r="H637" s="365"/>
      <c r="I637" s="365"/>
      <c r="J637" s="365"/>
      <c r="K637" s="365"/>
      <c r="L637" s="365"/>
      <c r="M637" s="160"/>
    </row>
  </sheetData>
  <mergeCells count="236">
    <mergeCell ref="A341:A368"/>
    <mergeCell ref="B341:B368"/>
    <mergeCell ref="B371:B411"/>
    <mergeCell ref="A371:A411"/>
    <mergeCell ref="A294:A315"/>
    <mergeCell ref="B294:B315"/>
    <mergeCell ref="A318:A338"/>
    <mergeCell ref="B318:B338"/>
    <mergeCell ref="M410:P410"/>
    <mergeCell ref="M387:P387"/>
    <mergeCell ref="D388:P388"/>
    <mergeCell ref="K294:K295"/>
    <mergeCell ref="L318:L319"/>
    <mergeCell ref="G329:G330"/>
    <mergeCell ref="H329:H330"/>
    <mergeCell ref="I329:I330"/>
    <mergeCell ref="J329:J330"/>
    <mergeCell ref="K329:K330"/>
    <mergeCell ref="L329:L330"/>
    <mergeCell ref="G318:G319"/>
    <mergeCell ref="H318:H319"/>
    <mergeCell ref="I318:I319"/>
    <mergeCell ref="J318:J319"/>
    <mergeCell ref="K318:K319"/>
    <mergeCell ref="M367:P367"/>
    <mergeCell ref="M353:P353"/>
    <mergeCell ref="M314:P314"/>
    <mergeCell ref="M303:P303"/>
    <mergeCell ref="M337:P337"/>
    <mergeCell ref="M326:P326"/>
    <mergeCell ref="D304:P304"/>
    <mergeCell ref="D354:P354"/>
    <mergeCell ref="H267:H268"/>
    <mergeCell ref="I267:I268"/>
    <mergeCell ref="J267:J268"/>
    <mergeCell ref="K267:K268"/>
    <mergeCell ref="L294:L295"/>
    <mergeCell ref="G306:G307"/>
    <mergeCell ref="H306:H307"/>
    <mergeCell ref="I306:I307"/>
    <mergeCell ref="J306:J307"/>
    <mergeCell ref="K306:K307"/>
    <mergeCell ref="L306:L307"/>
    <mergeCell ref="G294:G295"/>
    <mergeCell ref="H294:H295"/>
    <mergeCell ref="I294:I295"/>
    <mergeCell ref="J294:J295"/>
    <mergeCell ref="L341:L342"/>
    <mergeCell ref="A267:A291"/>
    <mergeCell ref="B267:B291"/>
    <mergeCell ref="M290:P290"/>
    <mergeCell ref="M279:P279"/>
    <mergeCell ref="M249:P249"/>
    <mergeCell ref="D250:P250"/>
    <mergeCell ref="D280:P280"/>
    <mergeCell ref="G252:G253"/>
    <mergeCell ref="H252:H253"/>
    <mergeCell ref="I252:I253"/>
    <mergeCell ref="J252:J253"/>
    <mergeCell ref="K252:K253"/>
    <mergeCell ref="L252:L253"/>
    <mergeCell ref="G267:G268"/>
    <mergeCell ref="L267:L268"/>
    <mergeCell ref="G282:G283"/>
    <mergeCell ref="H282:H283"/>
    <mergeCell ref="I282:I283"/>
    <mergeCell ref="J282:J283"/>
    <mergeCell ref="K282:K283"/>
    <mergeCell ref="L282:L283"/>
    <mergeCell ref="M263:P263"/>
    <mergeCell ref="J210:J211"/>
    <mergeCell ref="K210:K211"/>
    <mergeCell ref="L210:L211"/>
    <mergeCell ref="G224:G225"/>
    <mergeCell ref="H224:H225"/>
    <mergeCell ref="I224:I225"/>
    <mergeCell ref="J224:J225"/>
    <mergeCell ref="K224:K225"/>
    <mergeCell ref="A238:A264"/>
    <mergeCell ref="B238:B264"/>
    <mergeCell ref="L224:L225"/>
    <mergeCell ref="G238:G239"/>
    <mergeCell ref="H238:H239"/>
    <mergeCell ref="I238:I239"/>
    <mergeCell ref="J238:J239"/>
    <mergeCell ref="K238:K239"/>
    <mergeCell ref="L238:L239"/>
    <mergeCell ref="M103:P103"/>
    <mergeCell ref="M38:P38"/>
    <mergeCell ref="M23:P23"/>
    <mergeCell ref="A7:A23"/>
    <mergeCell ref="B7:B23"/>
    <mergeCell ref="M87:P87"/>
    <mergeCell ref="M70:P70"/>
    <mergeCell ref="B55:B88"/>
    <mergeCell ref="A55:A88"/>
    <mergeCell ref="D39:P39"/>
    <mergeCell ref="D71:P71"/>
    <mergeCell ref="A91:A119"/>
    <mergeCell ref="B91:B119"/>
    <mergeCell ref="D104:P104"/>
    <mergeCell ref="M118:P118"/>
    <mergeCell ref="H26:H27"/>
    <mergeCell ref="K41:K42"/>
    <mergeCell ref="L41:L42"/>
    <mergeCell ref="L55:L56"/>
    <mergeCell ref="G73:G74"/>
    <mergeCell ref="H73:H74"/>
    <mergeCell ref="I73:I74"/>
    <mergeCell ref="J73:J74"/>
    <mergeCell ref="K73:K74"/>
    <mergeCell ref="M1:M5"/>
    <mergeCell ref="B26:B52"/>
    <mergeCell ref="A26:A52"/>
    <mergeCell ref="N1:N5"/>
    <mergeCell ref="O1:O5"/>
    <mergeCell ref="M51:P51"/>
    <mergeCell ref="P1:P5"/>
    <mergeCell ref="G1:I5"/>
    <mergeCell ref="J1:L5"/>
    <mergeCell ref="G7:G8"/>
    <mergeCell ref="H7:H8"/>
    <mergeCell ref="I7:I8"/>
    <mergeCell ref="J7:J8"/>
    <mergeCell ref="K7:K8"/>
    <mergeCell ref="L7:L8"/>
    <mergeCell ref="G26:G27"/>
    <mergeCell ref="I26:I27"/>
    <mergeCell ref="J26:J27"/>
    <mergeCell ref="K26:K27"/>
    <mergeCell ref="L26:L27"/>
    <mergeCell ref="G41:G42"/>
    <mergeCell ref="H41:H42"/>
    <mergeCell ref="I41:I42"/>
    <mergeCell ref="J41:J42"/>
    <mergeCell ref="A122:A150"/>
    <mergeCell ref="B122:B150"/>
    <mergeCell ref="A153:A182"/>
    <mergeCell ref="B153:B182"/>
    <mergeCell ref="D327:P327"/>
    <mergeCell ref="D135:P135"/>
    <mergeCell ref="D166:P166"/>
    <mergeCell ref="D194:P194"/>
    <mergeCell ref="D222:P222"/>
    <mergeCell ref="M181:P181"/>
    <mergeCell ref="M165:P165"/>
    <mergeCell ref="M149:P149"/>
    <mergeCell ref="M134:P134"/>
    <mergeCell ref="B185:B207"/>
    <mergeCell ref="A185:A207"/>
    <mergeCell ref="A210:A235"/>
    <mergeCell ref="B210:B235"/>
    <mergeCell ref="M234:P234"/>
    <mergeCell ref="M221:P221"/>
    <mergeCell ref="M206:P206"/>
    <mergeCell ref="M193:P193"/>
    <mergeCell ref="G210:G211"/>
    <mergeCell ref="H210:H211"/>
    <mergeCell ref="I210:I211"/>
    <mergeCell ref="L73:L74"/>
    <mergeCell ref="G55:G56"/>
    <mergeCell ref="H55:H56"/>
    <mergeCell ref="I55:I56"/>
    <mergeCell ref="J55:J56"/>
    <mergeCell ref="K55:K56"/>
    <mergeCell ref="L91:L92"/>
    <mergeCell ref="G106:G107"/>
    <mergeCell ref="H106:H107"/>
    <mergeCell ref="I106:I107"/>
    <mergeCell ref="J106:J107"/>
    <mergeCell ref="K106:K107"/>
    <mergeCell ref="L106:L107"/>
    <mergeCell ref="G91:G92"/>
    <mergeCell ref="H91:H92"/>
    <mergeCell ref="I91:I92"/>
    <mergeCell ref="J91:J92"/>
    <mergeCell ref="K91:K92"/>
    <mergeCell ref="L122:L123"/>
    <mergeCell ref="G137:G138"/>
    <mergeCell ref="H137:H138"/>
    <mergeCell ref="I137:I138"/>
    <mergeCell ref="J137:J138"/>
    <mergeCell ref="K137:K138"/>
    <mergeCell ref="L137:L138"/>
    <mergeCell ref="G122:G123"/>
    <mergeCell ref="H122:H123"/>
    <mergeCell ref="I122:I123"/>
    <mergeCell ref="J122:J123"/>
    <mergeCell ref="K122:K123"/>
    <mergeCell ref="L153:L154"/>
    <mergeCell ref="G168:G169"/>
    <mergeCell ref="H168:H169"/>
    <mergeCell ref="I168:I169"/>
    <mergeCell ref="J168:J169"/>
    <mergeCell ref="K168:K169"/>
    <mergeCell ref="L168:L169"/>
    <mergeCell ref="G153:G154"/>
    <mergeCell ref="H153:H154"/>
    <mergeCell ref="I153:I154"/>
    <mergeCell ref="J153:J154"/>
    <mergeCell ref="K153:K154"/>
    <mergeCell ref="L185:L186"/>
    <mergeCell ref="G196:G197"/>
    <mergeCell ref="H196:H197"/>
    <mergeCell ref="I196:I197"/>
    <mergeCell ref="J196:J197"/>
    <mergeCell ref="K196:K197"/>
    <mergeCell ref="L196:L197"/>
    <mergeCell ref="G185:G186"/>
    <mergeCell ref="H185:H186"/>
    <mergeCell ref="I185:I186"/>
    <mergeCell ref="J185:J186"/>
    <mergeCell ref="K185:K186"/>
    <mergeCell ref="G356:G357"/>
    <mergeCell ref="H356:H357"/>
    <mergeCell ref="I356:I357"/>
    <mergeCell ref="J356:J357"/>
    <mergeCell ref="K356:K357"/>
    <mergeCell ref="L356:L357"/>
    <mergeCell ref="G341:G342"/>
    <mergeCell ref="H341:H342"/>
    <mergeCell ref="I341:I342"/>
    <mergeCell ref="J341:J342"/>
    <mergeCell ref="K341:K342"/>
    <mergeCell ref="L371:L372"/>
    <mergeCell ref="G390:G391"/>
    <mergeCell ref="H390:H391"/>
    <mergeCell ref="I390:I391"/>
    <mergeCell ref="J390:J391"/>
    <mergeCell ref="K390:K391"/>
    <mergeCell ref="L390:L391"/>
    <mergeCell ref="G371:G372"/>
    <mergeCell ref="H371:H372"/>
    <mergeCell ref="I371:I372"/>
    <mergeCell ref="J371:J372"/>
    <mergeCell ref="K371:K37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F00B0"/>
  </sheetPr>
  <dimension ref="A1:XFD727"/>
  <sheetViews>
    <sheetView topLeftCell="A364" zoomScale="80" zoomScaleNormal="80" workbookViewId="0">
      <selection activeCell="M114" sqref="M114:P128"/>
    </sheetView>
  </sheetViews>
  <sheetFormatPr defaultColWidth="0" defaultRowHeight="20.25" x14ac:dyDescent="0.3"/>
  <cols>
    <col min="1" max="1" width="30.28515625" customWidth="1"/>
    <col min="2" max="2" width="9.140625" customWidth="1"/>
    <col min="3" max="3" width="12.85546875" style="366" customWidth="1"/>
    <col min="4" max="4" width="44.42578125" customWidth="1"/>
    <col min="5" max="5" width="17.85546875" style="366" customWidth="1"/>
    <col min="6" max="6" width="15.5703125" style="366" customWidth="1"/>
    <col min="7" max="12" width="8.7109375" style="366" customWidth="1"/>
    <col min="13" max="13" width="20.5703125" style="254" customWidth="1"/>
    <col min="14" max="14" width="12.5703125" customWidth="1"/>
    <col min="15" max="15" width="11.5703125" customWidth="1"/>
    <col min="16" max="16" width="12.5703125" customWidth="1"/>
    <col min="17" max="17" width="10.140625" style="99" hidden="1" customWidth="1"/>
    <col min="18" max="18" width="9.140625" style="99" hidden="1" customWidth="1"/>
    <col min="19" max="19" width="39" style="99" hidden="1" customWidth="1"/>
    <col min="20" max="70" width="0" style="99" hidden="1" customWidth="1"/>
    <col min="71" max="16384" width="9.140625" hidden="1"/>
  </cols>
  <sheetData>
    <row r="1" spans="1:24 16384:16384" ht="40.5" x14ac:dyDescent="0.25">
      <c r="A1" s="260" t="s">
        <v>391</v>
      </c>
      <c r="B1" s="256" t="s">
        <v>5</v>
      </c>
      <c r="C1" s="428"/>
      <c r="D1" s="256" t="s">
        <v>5</v>
      </c>
      <c r="E1" s="428"/>
      <c r="F1" s="428"/>
      <c r="G1" s="853" t="s">
        <v>1413</v>
      </c>
      <c r="H1" s="854"/>
      <c r="I1" s="855"/>
      <c r="J1" s="853" t="s">
        <v>1414</v>
      </c>
      <c r="K1" s="854"/>
      <c r="L1" s="855"/>
      <c r="M1" s="963" t="s">
        <v>9</v>
      </c>
      <c r="N1" s="963" t="s">
        <v>10</v>
      </c>
      <c r="O1" s="963" t="s">
        <v>11</v>
      </c>
      <c r="P1" s="963" t="s">
        <v>12</v>
      </c>
      <c r="Q1" s="245"/>
      <c r="X1" s="104" t="s">
        <v>300</v>
      </c>
    </row>
    <row r="2" spans="1:24 16384:16384" ht="24" customHeight="1" x14ac:dyDescent="0.25">
      <c r="A2" s="261" t="s">
        <v>1</v>
      </c>
      <c r="B2" s="257" t="s">
        <v>6</v>
      </c>
      <c r="C2" s="429"/>
      <c r="D2" s="257" t="s">
        <v>59</v>
      </c>
      <c r="E2" s="429"/>
      <c r="F2" s="429"/>
      <c r="G2" s="856"/>
      <c r="H2" s="857"/>
      <c r="I2" s="858"/>
      <c r="J2" s="856"/>
      <c r="K2" s="857"/>
      <c r="L2" s="858"/>
      <c r="M2" s="964"/>
      <c r="N2" s="964"/>
      <c r="O2" s="964"/>
      <c r="P2" s="964"/>
      <c r="Q2" s="245"/>
    </row>
    <row r="3" spans="1:24 16384:16384" ht="19.5" hidden="1" customHeight="1" x14ac:dyDescent="0.25">
      <c r="A3" s="261" t="s">
        <v>2</v>
      </c>
      <c r="B3" s="258"/>
      <c r="C3" s="430"/>
      <c r="D3" s="257" t="s">
        <v>60</v>
      </c>
      <c r="E3" s="429"/>
      <c r="F3" s="429"/>
      <c r="G3" s="856"/>
      <c r="H3" s="857"/>
      <c r="I3" s="858"/>
      <c r="J3" s="856"/>
      <c r="K3" s="857"/>
      <c r="L3" s="858"/>
      <c r="M3" s="964"/>
      <c r="N3" s="964"/>
      <c r="O3" s="964"/>
      <c r="P3" s="964"/>
      <c r="Q3" s="245"/>
    </row>
    <row r="4" spans="1:24 16384:16384" x14ac:dyDescent="0.25">
      <c r="A4" s="261" t="s">
        <v>58</v>
      </c>
      <c r="B4" s="258"/>
      <c r="C4" s="430"/>
      <c r="D4" s="258"/>
      <c r="E4" s="430"/>
      <c r="F4" s="430"/>
      <c r="G4" s="856"/>
      <c r="H4" s="857"/>
      <c r="I4" s="858"/>
      <c r="J4" s="856"/>
      <c r="K4" s="857"/>
      <c r="L4" s="858"/>
      <c r="M4" s="964"/>
      <c r="N4" s="964"/>
      <c r="O4" s="964"/>
      <c r="P4" s="964"/>
      <c r="Q4" s="245"/>
    </row>
    <row r="5" spans="1:24 16384:16384" ht="21" thickBot="1" x14ac:dyDescent="0.3">
      <c r="A5" s="62" t="s">
        <v>4</v>
      </c>
      <c r="B5" s="259"/>
      <c r="C5" s="431"/>
      <c r="D5" s="259"/>
      <c r="E5" s="431"/>
      <c r="F5" s="431"/>
      <c r="G5" s="859"/>
      <c r="H5" s="860"/>
      <c r="I5" s="861"/>
      <c r="J5" s="859"/>
      <c r="K5" s="860"/>
      <c r="L5" s="861"/>
      <c r="M5" s="965"/>
      <c r="N5" s="965"/>
      <c r="O5" s="965"/>
      <c r="P5" s="965"/>
      <c r="Q5" s="245"/>
    </row>
    <row r="6" spans="1:24 16384:16384" ht="48" thickBot="1" x14ac:dyDescent="0.3">
      <c r="A6" s="734">
        <v>44885</v>
      </c>
      <c r="B6" s="66"/>
      <c r="C6" s="364" t="s">
        <v>1309</v>
      </c>
      <c r="D6" s="170" t="s">
        <v>1224</v>
      </c>
      <c r="E6" s="367" t="s">
        <v>1308</v>
      </c>
      <c r="F6" s="475" t="s">
        <v>1381</v>
      </c>
      <c r="G6" s="475" t="s">
        <v>1415</v>
      </c>
      <c r="H6" s="681" t="s">
        <v>1416</v>
      </c>
      <c r="I6" s="475" t="s">
        <v>1417</v>
      </c>
      <c r="J6" s="681" t="s">
        <v>1319</v>
      </c>
      <c r="K6" s="475" t="s">
        <v>1418</v>
      </c>
      <c r="L6" s="475" t="s">
        <v>1419</v>
      </c>
      <c r="M6" s="124" t="str">
        <f>'Данные по ТП'!C147</f>
        <v>ТМ-630/10</v>
      </c>
      <c r="N6" s="125" t="s">
        <v>1225</v>
      </c>
      <c r="O6" s="124" t="s">
        <v>5</v>
      </c>
      <c r="P6" s="126">
        <f>'Данные по ТП'!F147</f>
        <v>51464</v>
      </c>
      <c r="Q6" s="245"/>
    </row>
    <row r="7" spans="1:24 16384:16384" ht="19.5" customHeight="1" thickBot="1" x14ac:dyDescent="0.3">
      <c r="A7" s="850" t="s">
        <v>1649</v>
      </c>
      <c r="B7" s="970" t="s">
        <v>718</v>
      </c>
      <c r="C7" s="378">
        <v>1</v>
      </c>
      <c r="D7" s="195" t="s">
        <v>821</v>
      </c>
      <c r="E7" s="408"/>
      <c r="F7" s="655">
        <f>((O7*1.73*220*0.9)/1000)+((N7*1.73*220*0.9)/1000)+((M7*1.73*220*0.9)/1000)</f>
        <v>75.016260000000003</v>
      </c>
      <c r="G7" s="845">
        <v>246</v>
      </c>
      <c r="H7" s="845">
        <v>247</v>
      </c>
      <c r="I7" s="845">
        <v>249</v>
      </c>
      <c r="J7" s="845">
        <v>428</v>
      </c>
      <c r="K7" s="845">
        <v>429</v>
      </c>
      <c r="L7" s="845">
        <v>428</v>
      </c>
      <c r="M7" s="262">
        <v>73</v>
      </c>
      <c r="N7" s="202">
        <v>81</v>
      </c>
      <c r="O7" s="202">
        <v>65</v>
      </c>
      <c r="P7" s="202">
        <v>20</v>
      </c>
      <c r="Q7" s="245"/>
      <c r="XFD7">
        <f t="shared" ref="XFD7:XFD12" si="0">SUM(M7:XFC7)</f>
        <v>239</v>
      </c>
    </row>
    <row r="8" spans="1:24 16384:16384" ht="21" thickBot="1" x14ac:dyDescent="0.3">
      <c r="A8" s="862"/>
      <c r="B8" s="973"/>
      <c r="C8" s="378">
        <v>2</v>
      </c>
      <c r="D8" s="195" t="s">
        <v>822</v>
      </c>
      <c r="E8" s="408"/>
      <c r="F8" s="655">
        <f t="shared" ref="F8:F18" si="1">((O8*1.73*220*0.9)/1000)+((N8*1.73*220*0.9)/1000)+((M8*1.73*220*0.9)/1000)</f>
        <v>22.60764</v>
      </c>
      <c r="G8" s="846"/>
      <c r="H8" s="846"/>
      <c r="I8" s="846"/>
      <c r="J8" s="846"/>
      <c r="K8" s="846"/>
      <c r="L8" s="846"/>
      <c r="M8" s="262">
        <v>21</v>
      </c>
      <c r="N8" s="202">
        <v>13</v>
      </c>
      <c r="O8" s="202">
        <v>32</v>
      </c>
      <c r="P8" s="202">
        <v>15</v>
      </c>
      <c r="Q8" s="245"/>
      <c r="XFD8">
        <f t="shared" si="0"/>
        <v>81</v>
      </c>
    </row>
    <row r="9" spans="1:24 16384:16384" ht="21" thickBot="1" x14ac:dyDescent="0.3">
      <c r="A9" s="862"/>
      <c r="B9" s="973"/>
      <c r="C9" s="378">
        <v>3</v>
      </c>
      <c r="D9" s="195" t="s">
        <v>1672</v>
      </c>
      <c r="E9" s="408"/>
      <c r="F9" s="655">
        <f t="shared" si="1"/>
        <v>0</v>
      </c>
      <c r="G9" s="655"/>
      <c r="H9" s="655"/>
      <c r="I9" s="655"/>
      <c r="J9" s="655"/>
      <c r="K9" s="655"/>
      <c r="L9" s="655"/>
      <c r="M9" s="262"/>
      <c r="N9" s="202"/>
      <c r="O9" s="202"/>
      <c r="P9" s="202"/>
      <c r="Q9" s="245"/>
      <c r="XFD9">
        <f t="shared" si="0"/>
        <v>0</v>
      </c>
    </row>
    <row r="10" spans="1:24 16384:16384" ht="21" thickBot="1" x14ac:dyDescent="0.3">
      <c r="A10" s="862"/>
      <c r="B10" s="973"/>
      <c r="C10" s="378">
        <v>4</v>
      </c>
      <c r="D10" s="195" t="s">
        <v>563</v>
      </c>
      <c r="E10" s="408"/>
      <c r="F10" s="655">
        <f t="shared" si="1"/>
        <v>104.81724</v>
      </c>
      <c r="G10" s="655"/>
      <c r="H10" s="655"/>
      <c r="I10" s="655"/>
      <c r="J10" s="655"/>
      <c r="K10" s="655"/>
      <c r="L10" s="655"/>
      <c r="M10" s="262">
        <v>100</v>
      </c>
      <c r="N10" s="202">
        <v>101</v>
      </c>
      <c r="O10" s="202">
        <v>105</v>
      </c>
      <c r="P10" s="202">
        <v>15</v>
      </c>
      <c r="Q10" s="245"/>
      <c r="XFD10">
        <f t="shared" si="0"/>
        <v>321</v>
      </c>
    </row>
    <row r="11" spans="1:24 16384:16384" ht="21" thickBot="1" x14ac:dyDescent="0.3">
      <c r="A11" s="862"/>
      <c r="B11" s="973"/>
      <c r="C11" s="378">
        <v>5</v>
      </c>
      <c r="D11" s="161" t="s">
        <v>1673</v>
      </c>
      <c r="E11" s="368"/>
      <c r="F11" s="655">
        <f t="shared" si="1"/>
        <v>0</v>
      </c>
      <c r="G11" s="655"/>
      <c r="H11" s="655"/>
      <c r="I11" s="655"/>
      <c r="J11" s="655"/>
      <c r="K11" s="655"/>
      <c r="L11" s="655"/>
      <c r="M11" s="262">
        <v>0</v>
      </c>
      <c r="N11" s="202">
        <v>0</v>
      </c>
      <c r="O11" s="202">
        <v>0</v>
      </c>
      <c r="P11" s="202">
        <v>0</v>
      </c>
      <c r="Q11" s="245"/>
      <c r="XFD11">
        <f t="shared" si="0"/>
        <v>0</v>
      </c>
    </row>
    <row r="12" spans="1:24 16384:16384" ht="21" thickBot="1" x14ac:dyDescent="0.3">
      <c r="A12" s="862"/>
      <c r="B12" s="973"/>
      <c r="C12" s="378">
        <v>6</v>
      </c>
      <c r="D12" s="161" t="s">
        <v>564</v>
      </c>
      <c r="E12" s="368"/>
      <c r="F12" s="655">
        <f t="shared" si="1"/>
        <v>1.02762</v>
      </c>
      <c r="G12" s="655"/>
      <c r="H12" s="655"/>
      <c r="I12" s="655"/>
      <c r="J12" s="655"/>
      <c r="K12" s="655"/>
      <c r="L12" s="655"/>
      <c r="M12" s="262">
        <v>1</v>
      </c>
      <c r="N12" s="202">
        <v>0</v>
      </c>
      <c r="O12" s="202">
        <v>2</v>
      </c>
      <c r="P12" s="202">
        <v>1</v>
      </c>
      <c r="Q12" s="245"/>
      <c r="XFD12">
        <f t="shared" si="0"/>
        <v>4</v>
      </c>
    </row>
    <row r="13" spans="1:24 16384:16384" ht="21" thickBot="1" x14ac:dyDescent="0.3">
      <c r="A13" s="862"/>
      <c r="B13" s="973"/>
      <c r="C13" s="378">
        <v>7</v>
      </c>
      <c r="D13" s="161" t="s">
        <v>565</v>
      </c>
      <c r="E13" s="368"/>
      <c r="F13" s="655">
        <f t="shared" si="1"/>
        <v>0</v>
      </c>
      <c r="G13" s="655"/>
      <c r="H13" s="655"/>
      <c r="I13" s="655"/>
      <c r="J13" s="655"/>
      <c r="K13" s="655"/>
      <c r="L13" s="655"/>
      <c r="M13" s="262"/>
      <c r="N13" s="202"/>
      <c r="O13" s="202"/>
      <c r="P13" s="202"/>
      <c r="Q13" s="245"/>
    </row>
    <row r="14" spans="1:24 16384:16384" ht="21" thickBot="1" x14ac:dyDescent="0.3">
      <c r="A14" s="862"/>
      <c r="B14" s="973"/>
      <c r="C14" s="378">
        <v>8</v>
      </c>
      <c r="D14" s="161" t="s">
        <v>566</v>
      </c>
      <c r="E14" s="368"/>
      <c r="F14" s="655">
        <f t="shared" si="1"/>
        <v>21.237480000000001</v>
      </c>
      <c r="G14" s="655"/>
      <c r="H14" s="655"/>
      <c r="I14" s="655"/>
      <c r="J14" s="655"/>
      <c r="K14" s="655"/>
      <c r="L14" s="655"/>
      <c r="M14" s="262">
        <v>17</v>
      </c>
      <c r="N14" s="202">
        <v>30</v>
      </c>
      <c r="O14" s="202">
        <v>15</v>
      </c>
      <c r="P14" s="202">
        <v>10</v>
      </c>
      <c r="Q14" s="245"/>
      <c r="XFD14">
        <f>SUM(M14:XFC14)</f>
        <v>72</v>
      </c>
    </row>
    <row r="15" spans="1:24 16384:16384" ht="21" thickBot="1" x14ac:dyDescent="0.3">
      <c r="A15" s="862"/>
      <c r="B15" s="973"/>
      <c r="C15" s="378">
        <v>21</v>
      </c>
      <c r="D15" s="161" t="s">
        <v>567</v>
      </c>
      <c r="E15" s="368"/>
      <c r="F15" s="655">
        <f t="shared" si="1"/>
        <v>43.160040000000002</v>
      </c>
      <c r="G15" s="655"/>
      <c r="H15" s="655"/>
      <c r="I15" s="655"/>
      <c r="J15" s="655"/>
      <c r="K15" s="655"/>
      <c r="L15" s="655"/>
      <c r="M15" s="262">
        <v>27</v>
      </c>
      <c r="N15" s="202">
        <v>59</v>
      </c>
      <c r="O15" s="202">
        <v>40</v>
      </c>
      <c r="P15" s="202">
        <v>18</v>
      </c>
      <c r="Q15" s="245"/>
      <c r="XFD15">
        <f>SUM(M15:XFC15)</f>
        <v>144</v>
      </c>
    </row>
    <row r="16" spans="1:24 16384:16384" ht="21" thickBot="1" x14ac:dyDescent="0.3">
      <c r="A16" s="862"/>
      <c r="B16" s="973"/>
      <c r="C16" s="378">
        <v>22</v>
      </c>
      <c r="D16" s="161" t="s">
        <v>719</v>
      </c>
      <c r="E16" s="368"/>
      <c r="F16" s="655">
        <f t="shared" si="1"/>
        <v>0</v>
      </c>
      <c r="G16" s="655"/>
      <c r="H16" s="655"/>
      <c r="I16" s="655"/>
      <c r="J16" s="655"/>
      <c r="K16" s="655"/>
      <c r="L16" s="655"/>
      <c r="M16" s="262"/>
      <c r="N16" s="202"/>
      <c r="O16" s="202"/>
      <c r="P16" s="202"/>
      <c r="Q16" s="245"/>
    </row>
    <row r="17" spans="1:17 16384:16384" ht="21" thickBot="1" x14ac:dyDescent="0.3">
      <c r="A17" s="862"/>
      <c r="B17" s="973"/>
      <c r="C17" s="378">
        <v>23</v>
      </c>
      <c r="D17" s="161" t="s">
        <v>568</v>
      </c>
      <c r="E17" s="368"/>
      <c r="F17" s="655">
        <f t="shared" si="1"/>
        <v>37.336860000000001</v>
      </c>
      <c r="G17" s="655"/>
      <c r="H17" s="655"/>
      <c r="I17" s="655"/>
      <c r="J17" s="655"/>
      <c r="K17" s="655"/>
      <c r="L17" s="655"/>
      <c r="M17" s="262">
        <v>30</v>
      </c>
      <c r="N17" s="202">
        <v>46</v>
      </c>
      <c r="O17" s="202">
        <v>33</v>
      </c>
      <c r="P17" s="202">
        <v>12</v>
      </c>
      <c r="Q17" s="245"/>
      <c r="XFD17">
        <f>SUM(M17:XFC17)</f>
        <v>121</v>
      </c>
    </row>
    <row r="18" spans="1:17 16384:16384" ht="18" customHeight="1" thickBot="1" x14ac:dyDescent="0.3">
      <c r="A18" s="862"/>
      <c r="B18" s="973"/>
      <c r="C18" s="378">
        <v>24</v>
      </c>
      <c r="D18" s="24" t="s">
        <v>569</v>
      </c>
      <c r="E18" s="386"/>
      <c r="F18" s="655">
        <f t="shared" si="1"/>
        <v>76.043880000000001</v>
      </c>
      <c r="G18" s="655"/>
      <c r="H18" s="655"/>
      <c r="I18" s="655"/>
      <c r="J18" s="655"/>
      <c r="K18" s="655"/>
      <c r="L18" s="655"/>
      <c r="M18" s="93">
        <v>104</v>
      </c>
      <c r="N18" s="5">
        <v>65</v>
      </c>
      <c r="O18" s="5">
        <v>53</v>
      </c>
      <c r="P18" s="5">
        <v>10</v>
      </c>
      <c r="Q18" s="245"/>
      <c r="XFD18">
        <f>SUM(M18:XFC18)</f>
        <v>232</v>
      </c>
    </row>
    <row r="19" spans="1:17 16384:16384" ht="18.75" customHeight="1" thickBot="1" x14ac:dyDescent="0.3">
      <c r="A19" s="862"/>
      <c r="B19" s="973"/>
      <c r="C19" s="378"/>
      <c r="D19" s="24"/>
      <c r="E19" s="386"/>
      <c r="F19" s="655"/>
      <c r="G19" s="655"/>
      <c r="H19" s="655"/>
      <c r="I19" s="655"/>
      <c r="J19" s="655"/>
      <c r="K19" s="655"/>
      <c r="L19" s="655"/>
      <c r="M19" s="93"/>
      <c r="N19" s="5"/>
      <c r="O19" s="5"/>
      <c r="P19" s="5"/>
      <c r="Q19" s="245"/>
    </row>
    <row r="20" spans="1:17 16384:16384" ht="24.75" customHeight="1" thickBot="1" x14ac:dyDescent="0.3">
      <c r="A20" s="862"/>
      <c r="B20" s="973"/>
      <c r="C20" s="378"/>
      <c r="D20" s="25"/>
      <c r="E20" s="370"/>
      <c r="F20" s="370"/>
      <c r="G20" s="370"/>
      <c r="H20" s="370"/>
      <c r="I20" s="370"/>
      <c r="J20" s="370"/>
      <c r="K20" s="370"/>
      <c r="L20" s="370"/>
      <c r="M20" s="249"/>
      <c r="N20" s="69"/>
      <c r="O20" s="69"/>
      <c r="P20" s="69"/>
      <c r="Q20" s="245"/>
    </row>
    <row r="21" spans="1:17 16384:16384" ht="21" customHeight="1" thickBot="1" x14ac:dyDescent="0.3">
      <c r="A21" s="862"/>
      <c r="B21" s="973"/>
      <c r="C21" s="378"/>
      <c r="D21" s="8"/>
      <c r="E21" s="384"/>
      <c r="F21" s="384"/>
      <c r="G21" s="384"/>
      <c r="H21" s="384"/>
      <c r="I21" s="384"/>
      <c r="J21" s="384"/>
      <c r="K21" s="384"/>
      <c r="L21" s="384"/>
      <c r="M21" s="93"/>
      <c r="N21" s="5"/>
      <c r="O21" s="5"/>
      <c r="P21" s="5"/>
      <c r="Q21" s="245"/>
    </row>
    <row r="22" spans="1:17 16384:16384" ht="19.5" customHeight="1" thickBot="1" x14ac:dyDescent="0.3">
      <c r="A22" s="862"/>
      <c r="B22" s="973"/>
      <c r="C22" s="378"/>
      <c r="D22" s="8"/>
      <c r="E22" s="384"/>
      <c r="F22" s="384"/>
      <c r="G22" s="384"/>
      <c r="H22" s="384"/>
      <c r="I22" s="384"/>
      <c r="J22" s="384"/>
      <c r="K22" s="384"/>
      <c r="L22" s="384"/>
      <c r="M22" s="93"/>
      <c r="N22" s="5"/>
      <c r="O22" s="5"/>
      <c r="P22" s="5"/>
      <c r="Q22" s="245"/>
    </row>
    <row r="23" spans="1:17 16384:16384" ht="19.5" customHeight="1" thickBot="1" x14ac:dyDescent="0.3">
      <c r="A23" s="862"/>
      <c r="B23" s="973"/>
      <c r="C23" s="378"/>
      <c r="D23" s="3" t="s">
        <v>1187</v>
      </c>
      <c r="E23" s="370"/>
      <c r="F23" s="370"/>
      <c r="G23" s="370"/>
      <c r="H23" s="370"/>
      <c r="I23" s="370"/>
      <c r="J23" s="370"/>
      <c r="K23" s="370"/>
      <c r="L23" s="370"/>
      <c r="M23" s="250">
        <f>SUM(M7:M22)</f>
        <v>373</v>
      </c>
      <c r="N23" s="70">
        <f>SUM(N7:N22)</f>
        <v>395</v>
      </c>
      <c r="O23" s="70">
        <f>SUM(O7:O22)</f>
        <v>345</v>
      </c>
      <c r="P23" s="70">
        <f>SUM(P7:P22)</f>
        <v>101</v>
      </c>
      <c r="Q23" s="245"/>
      <c r="XFD23">
        <f>SUM(M23:XFC23)</f>
        <v>1214</v>
      </c>
    </row>
    <row r="24" spans="1:17 16384:16384" ht="19.5" customHeight="1" thickBot="1" x14ac:dyDescent="0.25">
      <c r="A24" s="862"/>
      <c r="B24" s="973"/>
      <c r="C24" s="378"/>
      <c r="D24" s="3" t="s">
        <v>1188</v>
      </c>
      <c r="E24" s="370"/>
      <c r="F24" s="370"/>
      <c r="G24" s="370"/>
      <c r="H24" s="370"/>
      <c r="I24" s="370"/>
      <c r="J24" s="370"/>
      <c r="K24" s="370"/>
      <c r="L24" s="370"/>
      <c r="M24" s="130">
        <f t="shared" ref="M24:O24" si="2">(M23*1.73*220*0.9)/1000</f>
        <v>127.76742</v>
      </c>
      <c r="N24" s="130">
        <f t="shared" si="2"/>
        <v>135.30330000000001</v>
      </c>
      <c r="O24" s="130">
        <f t="shared" si="2"/>
        <v>118.1763</v>
      </c>
      <c r="P24" s="131"/>
      <c r="Q24" s="156"/>
    </row>
    <row r="25" spans="1:17 16384:16384" ht="19.5" customHeight="1" thickBot="1" x14ac:dyDescent="0.3">
      <c r="A25" s="862"/>
      <c r="B25" s="973"/>
      <c r="C25" s="378"/>
      <c r="D25" s="3" t="s">
        <v>1189</v>
      </c>
      <c r="E25" s="371"/>
      <c r="F25" s="371"/>
      <c r="G25" s="371"/>
      <c r="H25" s="371"/>
      <c r="I25" s="371"/>
      <c r="J25" s="371"/>
      <c r="K25" s="371"/>
      <c r="L25" s="371"/>
      <c r="M25" s="869">
        <f>(M24+N24+O24)</f>
        <v>381.24702000000002</v>
      </c>
      <c r="N25" s="870"/>
      <c r="O25" s="870"/>
      <c r="P25" s="871"/>
      <c r="Q25" s="245"/>
    </row>
    <row r="26" spans="1:17 16384:16384" ht="19.5" customHeight="1" thickBot="1" x14ac:dyDescent="0.3">
      <c r="A26" s="862"/>
      <c r="B26" s="973"/>
      <c r="C26" s="381"/>
      <c r="D26" s="898"/>
      <c r="E26" s="899"/>
      <c r="F26" s="899"/>
      <c r="G26" s="899"/>
      <c r="H26" s="899"/>
      <c r="I26" s="899"/>
      <c r="J26" s="899"/>
      <c r="K26" s="899"/>
      <c r="L26" s="899"/>
      <c r="M26" s="899"/>
      <c r="N26" s="899"/>
      <c r="O26" s="899"/>
      <c r="P26" s="900"/>
      <c r="Q26" s="245"/>
    </row>
    <row r="27" spans="1:17 16384:16384" ht="48" thickBot="1" x14ac:dyDescent="0.3">
      <c r="A27" s="862"/>
      <c r="B27" s="973"/>
      <c r="C27" s="364" t="s">
        <v>1309</v>
      </c>
      <c r="D27" s="242" t="s">
        <v>1200</v>
      </c>
      <c r="E27" s="367" t="s">
        <v>1308</v>
      </c>
      <c r="F27" s="475" t="s">
        <v>1381</v>
      </c>
      <c r="G27" s="475" t="s">
        <v>1415</v>
      </c>
      <c r="H27" s="681" t="s">
        <v>1416</v>
      </c>
      <c r="I27" s="475" t="s">
        <v>1417</v>
      </c>
      <c r="J27" s="681" t="s">
        <v>1319</v>
      </c>
      <c r="K27" s="475" t="s">
        <v>1418</v>
      </c>
      <c r="L27" s="475" t="s">
        <v>1419</v>
      </c>
      <c r="M27" s="124" t="str">
        <f>'Данные по ТП'!C148</f>
        <v>ТМ-630/10</v>
      </c>
      <c r="N27" s="125" t="s">
        <v>1225</v>
      </c>
      <c r="O27" s="124" t="s">
        <v>5</v>
      </c>
      <c r="P27" s="126">
        <f>'Данные по ТП'!F148</f>
        <v>19800</v>
      </c>
      <c r="Q27" s="245"/>
    </row>
    <row r="28" spans="1:17 16384:16384" ht="21" thickBot="1" x14ac:dyDescent="0.3">
      <c r="A28" s="862"/>
      <c r="B28" s="973"/>
      <c r="C28" s="378">
        <v>9</v>
      </c>
      <c r="D28" s="161" t="s">
        <v>570</v>
      </c>
      <c r="E28" s="368"/>
      <c r="F28" s="655">
        <f>((O28*1.73*220*0.9)/1000)+((N28*1.73*220*0.9)/1000)+((M28*1.73*220*0.9)/1000)</f>
        <v>31.513679999999997</v>
      </c>
      <c r="G28" s="845">
        <v>236</v>
      </c>
      <c r="H28" s="845">
        <v>236</v>
      </c>
      <c r="I28" s="845">
        <v>232</v>
      </c>
      <c r="J28" s="845">
        <v>406</v>
      </c>
      <c r="K28" s="845">
        <v>406</v>
      </c>
      <c r="L28" s="845">
        <v>405</v>
      </c>
      <c r="M28" s="262">
        <v>31</v>
      </c>
      <c r="N28" s="202">
        <v>25</v>
      </c>
      <c r="O28" s="202">
        <v>36</v>
      </c>
      <c r="P28" s="202">
        <v>8</v>
      </c>
      <c r="Q28" s="245"/>
    </row>
    <row r="29" spans="1:17 16384:16384" ht="21" thickBot="1" x14ac:dyDescent="0.3">
      <c r="A29" s="862"/>
      <c r="B29" s="973"/>
      <c r="C29" s="378">
        <v>10</v>
      </c>
      <c r="D29" s="161" t="s">
        <v>1474</v>
      </c>
      <c r="E29" s="368"/>
      <c r="F29" s="655">
        <f t="shared" ref="F29:F40" si="3">((O29*1.73*220*0.9)/1000)+((N29*1.73*220*0.9)/1000)+((M29*1.73*220*0.9)/1000)</f>
        <v>35.281620000000004</v>
      </c>
      <c r="G29" s="846"/>
      <c r="H29" s="846"/>
      <c r="I29" s="846"/>
      <c r="J29" s="846"/>
      <c r="K29" s="846"/>
      <c r="L29" s="846"/>
      <c r="M29" s="262">
        <v>21</v>
      </c>
      <c r="N29" s="202">
        <v>31</v>
      </c>
      <c r="O29" s="202">
        <v>51</v>
      </c>
      <c r="P29" s="202">
        <v>13</v>
      </c>
      <c r="Q29" s="245"/>
    </row>
    <row r="30" spans="1:17 16384:16384" ht="21" thickBot="1" x14ac:dyDescent="0.3">
      <c r="A30" s="862"/>
      <c r="B30" s="973"/>
      <c r="C30" s="378">
        <v>11</v>
      </c>
      <c r="D30" s="161" t="s">
        <v>571</v>
      </c>
      <c r="E30" s="368"/>
      <c r="F30" s="655">
        <f t="shared" si="3"/>
        <v>7.1933399999999992</v>
      </c>
      <c r="G30" s="655"/>
      <c r="H30" s="655"/>
      <c r="I30" s="655"/>
      <c r="J30" s="655"/>
      <c r="K30" s="655"/>
      <c r="L30" s="655"/>
      <c r="M30" s="262">
        <v>7</v>
      </c>
      <c r="N30" s="202">
        <v>7</v>
      </c>
      <c r="O30" s="202">
        <v>7</v>
      </c>
      <c r="P30" s="202">
        <v>2</v>
      </c>
      <c r="Q30" s="245"/>
    </row>
    <row r="31" spans="1:17 16384:16384" ht="21" thickBot="1" x14ac:dyDescent="0.3">
      <c r="A31" s="862"/>
      <c r="B31" s="973"/>
      <c r="C31" s="378">
        <v>12</v>
      </c>
      <c r="D31" s="161" t="s">
        <v>572</v>
      </c>
      <c r="E31" s="368"/>
      <c r="F31" s="655">
        <f t="shared" si="3"/>
        <v>25.347959999999997</v>
      </c>
      <c r="G31" s="655"/>
      <c r="H31" s="655"/>
      <c r="I31" s="655"/>
      <c r="J31" s="655"/>
      <c r="K31" s="655"/>
      <c r="L31" s="655"/>
      <c r="M31" s="262">
        <v>10</v>
      </c>
      <c r="N31" s="202">
        <v>41</v>
      </c>
      <c r="O31" s="202">
        <v>23</v>
      </c>
      <c r="P31" s="202">
        <v>16</v>
      </c>
      <c r="Q31" s="245"/>
    </row>
    <row r="32" spans="1:17 16384:16384" ht="21" thickBot="1" x14ac:dyDescent="0.3">
      <c r="A32" s="862"/>
      <c r="B32" s="973"/>
      <c r="C32" s="378">
        <v>13</v>
      </c>
      <c r="D32" s="161" t="s">
        <v>573</v>
      </c>
      <c r="E32" s="368"/>
      <c r="F32" s="655">
        <f t="shared" si="3"/>
        <v>0</v>
      </c>
      <c r="G32" s="655"/>
      <c r="H32" s="655"/>
      <c r="I32" s="655"/>
      <c r="J32" s="655"/>
      <c r="K32" s="655"/>
      <c r="L32" s="655"/>
      <c r="M32" s="262">
        <v>0</v>
      </c>
      <c r="N32" s="202">
        <v>0</v>
      </c>
      <c r="O32" s="202">
        <v>0</v>
      </c>
      <c r="P32" s="202">
        <v>0</v>
      </c>
      <c r="Q32" s="245"/>
    </row>
    <row r="33" spans="1:17" ht="21" thickBot="1" x14ac:dyDescent="0.3">
      <c r="A33" s="862"/>
      <c r="B33" s="973"/>
      <c r="C33" s="378">
        <v>14</v>
      </c>
      <c r="D33" s="161" t="s">
        <v>574</v>
      </c>
      <c r="E33" s="368"/>
      <c r="F33" s="655">
        <f t="shared" si="3"/>
        <v>24.320340000000002</v>
      </c>
      <c r="G33" s="655"/>
      <c r="H33" s="655"/>
      <c r="I33" s="655"/>
      <c r="J33" s="655"/>
      <c r="K33" s="655"/>
      <c r="L33" s="655"/>
      <c r="M33" s="262">
        <v>25</v>
      </c>
      <c r="N33" s="202">
        <v>13</v>
      </c>
      <c r="O33" s="202">
        <v>33</v>
      </c>
      <c r="P33" s="202">
        <v>15</v>
      </c>
      <c r="Q33" s="245"/>
    </row>
    <row r="34" spans="1:17" ht="21" thickBot="1" x14ac:dyDescent="0.3">
      <c r="A34" s="862"/>
      <c r="B34" s="973"/>
      <c r="C34" s="378">
        <v>15</v>
      </c>
      <c r="D34" s="161" t="s">
        <v>575</v>
      </c>
      <c r="E34" s="368"/>
      <c r="F34" s="655">
        <f t="shared" si="3"/>
        <v>61.657200000000003</v>
      </c>
      <c r="G34" s="655"/>
      <c r="H34" s="655"/>
      <c r="I34" s="655"/>
      <c r="J34" s="655"/>
      <c r="K34" s="655"/>
      <c r="L34" s="655"/>
      <c r="M34" s="262">
        <v>70</v>
      </c>
      <c r="N34" s="202">
        <v>50</v>
      </c>
      <c r="O34" s="202">
        <v>60</v>
      </c>
      <c r="P34" s="202">
        <v>0</v>
      </c>
      <c r="Q34" s="245"/>
    </row>
    <row r="35" spans="1:17" ht="21" thickBot="1" x14ac:dyDescent="0.3">
      <c r="A35" s="862"/>
      <c r="B35" s="973"/>
      <c r="C35" s="378">
        <v>16</v>
      </c>
      <c r="D35" s="161" t="s">
        <v>576</v>
      </c>
      <c r="E35" s="368"/>
      <c r="F35" s="655">
        <f t="shared" si="3"/>
        <v>2.05524</v>
      </c>
      <c r="G35" s="655"/>
      <c r="H35" s="655"/>
      <c r="I35" s="655"/>
      <c r="J35" s="655"/>
      <c r="K35" s="655"/>
      <c r="L35" s="655"/>
      <c r="M35" s="262">
        <v>0</v>
      </c>
      <c r="N35" s="202">
        <v>6</v>
      </c>
      <c r="O35" s="202">
        <v>0</v>
      </c>
      <c r="P35" s="202">
        <v>6</v>
      </c>
      <c r="Q35" s="245"/>
    </row>
    <row r="36" spans="1:17" ht="21" thickBot="1" x14ac:dyDescent="0.3">
      <c r="A36" s="862"/>
      <c r="B36" s="973"/>
      <c r="C36" s="378">
        <v>17</v>
      </c>
      <c r="D36" s="161" t="s">
        <v>577</v>
      </c>
      <c r="E36" s="368"/>
      <c r="F36" s="655">
        <f t="shared" si="3"/>
        <v>13.359059999999999</v>
      </c>
      <c r="G36" s="655"/>
      <c r="H36" s="655"/>
      <c r="I36" s="655"/>
      <c r="J36" s="655"/>
      <c r="K36" s="655"/>
      <c r="L36" s="655"/>
      <c r="M36" s="262">
        <v>11</v>
      </c>
      <c r="N36" s="202">
        <v>11</v>
      </c>
      <c r="O36" s="202">
        <v>17</v>
      </c>
      <c r="P36" s="202">
        <v>8</v>
      </c>
      <c r="Q36" s="245"/>
    </row>
    <row r="37" spans="1:17" ht="21" thickBot="1" x14ac:dyDescent="0.3">
      <c r="A37" s="862"/>
      <c r="B37" s="973"/>
      <c r="C37" s="378">
        <v>18</v>
      </c>
      <c r="D37" s="161" t="s">
        <v>578</v>
      </c>
      <c r="E37" s="368"/>
      <c r="F37" s="655">
        <f t="shared" si="3"/>
        <v>10.961280000000002</v>
      </c>
      <c r="G37" s="655"/>
      <c r="H37" s="655"/>
      <c r="I37" s="655"/>
      <c r="J37" s="655"/>
      <c r="K37" s="655"/>
      <c r="L37" s="655"/>
      <c r="M37" s="262">
        <v>17</v>
      </c>
      <c r="N37" s="202">
        <v>5</v>
      </c>
      <c r="O37" s="202">
        <v>10</v>
      </c>
      <c r="P37" s="202">
        <v>9</v>
      </c>
      <c r="Q37" s="245"/>
    </row>
    <row r="38" spans="1:17" ht="21" thickBot="1" x14ac:dyDescent="0.3">
      <c r="A38" s="862"/>
      <c r="B38" s="973"/>
      <c r="C38" s="378">
        <v>19</v>
      </c>
      <c r="D38" s="161" t="s">
        <v>1674</v>
      </c>
      <c r="E38" s="368"/>
      <c r="F38" s="655">
        <f t="shared" si="3"/>
        <v>0</v>
      </c>
      <c r="G38" s="655"/>
      <c r="H38" s="655"/>
      <c r="I38" s="655"/>
      <c r="J38" s="655"/>
      <c r="K38" s="655"/>
      <c r="L38" s="655"/>
      <c r="M38" s="262">
        <v>0</v>
      </c>
      <c r="N38" s="202">
        <v>0</v>
      </c>
      <c r="O38" s="202">
        <v>0</v>
      </c>
      <c r="P38" s="202">
        <v>0</v>
      </c>
      <c r="Q38" s="245"/>
    </row>
    <row r="39" spans="1:17" ht="21" thickBot="1" x14ac:dyDescent="0.3">
      <c r="A39" s="862"/>
      <c r="B39" s="973"/>
      <c r="C39" s="378">
        <v>20</v>
      </c>
      <c r="D39" s="161" t="s">
        <v>579</v>
      </c>
      <c r="E39" s="368"/>
      <c r="F39" s="655">
        <f t="shared" si="3"/>
        <v>0</v>
      </c>
      <c r="G39" s="655"/>
      <c r="H39" s="655"/>
      <c r="I39" s="655"/>
      <c r="J39" s="655"/>
      <c r="K39" s="655"/>
      <c r="L39" s="655"/>
      <c r="M39" s="263">
        <v>0</v>
      </c>
      <c r="N39" s="227">
        <v>0</v>
      </c>
      <c r="O39" s="227">
        <v>0</v>
      </c>
      <c r="P39" s="227">
        <v>0</v>
      </c>
      <c r="Q39" s="245"/>
    </row>
    <row r="40" spans="1:17" ht="21" thickBot="1" x14ac:dyDescent="0.3">
      <c r="A40" s="862"/>
      <c r="B40" s="973"/>
      <c r="C40" s="378"/>
      <c r="D40" s="161"/>
      <c r="E40" s="368"/>
      <c r="F40" s="655">
        <f t="shared" si="3"/>
        <v>0</v>
      </c>
      <c r="G40" s="655"/>
      <c r="H40" s="655"/>
      <c r="I40" s="655"/>
      <c r="J40" s="655"/>
      <c r="K40" s="655"/>
      <c r="L40" s="655"/>
      <c r="M40" s="263"/>
      <c r="N40" s="227"/>
      <c r="O40" s="227"/>
      <c r="P40" s="227"/>
      <c r="Q40" s="245"/>
    </row>
    <row r="41" spans="1:17" ht="21" thickBot="1" x14ac:dyDescent="0.3">
      <c r="A41" s="862"/>
      <c r="B41" s="973"/>
      <c r="C41" s="378"/>
      <c r="D41" s="161"/>
      <c r="E41" s="368"/>
      <c r="F41" s="368"/>
      <c r="G41" s="368"/>
      <c r="H41" s="368"/>
      <c r="I41" s="368"/>
      <c r="J41" s="368"/>
      <c r="K41" s="368"/>
      <c r="L41" s="368"/>
      <c r="M41" s="263"/>
      <c r="N41" s="227"/>
      <c r="O41" s="227"/>
      <c r="P41" s="227"/>
      <c r="Q41" s="245"/>
    </row>
    <row r="42" spans="1:17" ht="21" thickBot="1" x14ac:dyDescent="0.3">
      <c r="A42" s="862"/>
      <c r="B42" s="973"/>
      <c r="C42" s="378"/>
      <c r="D42" s="3" t="s">
        <v>1186</v>
      </c>
      <c r="E42" s="370"/>
      <c r="F42" s="370"/>
      <c r="G42" s="370"/>
      <c r="H42" s="370"/>
      <c r="I42" s="370"/>
      <c r="J42" s="370"/>
      <c r="K42" s="370"/>
      <c r="L42" s="370"/>
      <c r="M42" s="249">
        <f>SUM(M28:M41)</f>
        <v>192</v>
      </c>
      <c r="N42" s="69">
        <f>SUM(N28:N41)</f>
        <v>189</v>
      </c>
      <c r="O42" s="69">
        <f>SUM(O28:O41)</f>
        <v>237</v>
      </c>
      <c r="P42" s="69">
        <f>SUM(P28:P41)</f>
        <v>77</v>
      </c>
      <c r="Q42" s="245"/>
    </row>
    <row r="43" spans="1:17" ht="19.5" thickBot="1" x14ac:dyDescent="0.25">
      <c r="A43" s="862"/>
      <c r="B43" s="973"/>
      <c r="C43" s="378"/>
      <c r="D43" s="3" t="s">
        <v>1188</v>
      </c>
      <c r="E43" s="370"/>
      <c r="F43" s="370"/>
      <c r="G43" s="370"/>
      <c r="H43" s="370"/>
      <c r="I43" s="370"/>
      <c r="J43" s="370"/>
      <c r="K43" s="370"/>
      <c r="L43" s="370"/>
      <c r="M43" s="130">
        <f t="shared" ref="M43:O43" si="4">(M42*1.73*220*0.9)/1000</f>
        <v>65.767679999999999</v>
      </c>
      <c r="N43" s="130">
        <f t="shared" si="4"/>
        <v>64.74006</v>
      </c>
      <c r="O43" s="130">
        <f t="shared" si="4"/>
        <v>81.181979999999996</v>
      </c>
      <c r="P43" s="131"/>
      <c r="Q43" s="156"/>
    </row>
    <row r="44" spans="1:17" ht="18.75" thickBot="1" x14ac:dyDescent="0.3">
      <c r="A44" s="862"/>
      <c r="B44" s="973"/>
      <c r="C44" s="378"/>
      <c r="D44" s="3" t="s">
        <v>1190</v>
      </c>
      <c r="E44" s="371"/>
      <c r="F44" s="371"/>
      <c r="G44" s="371"/>
      <c r="H44" s="371"/>
      <c r="I44" s="371"/>
      <c r="J44" s="371"/>
      <c r="K44" s="371"/>
      <c r="L44" s="371"/>
      <c r="M44" s="869">
        <f>(M43+N43+O43)</f>
        <v>211.68972000000002</v>
      </c>
      <c r="N44" s="870"/>
      <c r="O44" s="870"/>
      <c r="P44" s="871"/>
      <c r="Q44" s="245"/>
    </row>
    <row r="45" spans="1:17" ht="21" thickBot="1" x14ac:dyDescent="0.3">
      <c r="A45" s="863"/>
      <c r="B45" s="974"/>
      <c r="C45" s="382"/>
      <c r="D45" s="13" t="s">
        <v>53</v>
      </c>
      <c r="E45" s="384"/>
      <c r="F45" s="384"/>
      <c r="G45" s="384"/>
      <c r="H45" s="384"/>
      <c r="I45" s="384"/>
      <c r="J45" s="384"/>
      <c r="K45" s="384"/>
      <c r="L45" s="384"/>
      <c r="M45" s="251">
        <f>M42+M23</f>
        <v>565</v>
      </c>
      <c r="N45" s="71">
        <f>N42+N23</f>
        <v>584</v>
      </c>
      <c r="O45" s="71">
        <f>O42+O23</f>
        <v>582</v>
      </c>
      <c r="P45" s="71">
        <f>P42+P23</f>
        <v>178</v>
      </c>
      <c r="Q45" s="245"/>
    </row>
    <row r="46" spans="1:17" ht="42.75" customHeight="1" thickBot="1" x14ac:dyDescent="0.3">
      <c r="A46" s="584"/>
      <c r="B46" s="584"/>
      <c r="C46" s="584"/>
      <c r="D46" s="598" t="str">
        <f>HYPERLINK("#Оглавление!h13","&lt;&lt;&lt;&lt;&lt;")</f>
        <v>&lt;&lt;&lt;&lt;&lt;</v>
      </c>
      <c r="E46" s="584"/>
      <c r="F46" s="584"/>
      <c r="G46" s="584"/>
      <c r="H46" s="584"/>
      <c r="I46" s="584"/>
      <c r="J46" s="584"/>
      <c r="K46" s="584"/>
      <c r="L46" s="584"/>
      <c r="M46" s="584"/>
      <c r="N46" s="584"/>
      <c r="O46" s="584"/>
      <c r="P46" s="584"/>
      <c r="Q46" s="245"/>
    </row>
    <row r="47" spans="1:17" ht="48" thickBot="1" x14ac:dyDescent="0.3">
      <c r="A47" s="734">
        <v>44885</v>
      </c>
      <c r="B47" s="68"/>
      <c r="C47" s="364" t="s">
        <v>1309</v>
      </c>
      <c r="D47" s="242" t="s">
        <v>1224</v>
      </c>
      <c r="E47" s="367" t="s">
        <v>1308</v>
      </c>
      <c r="F47" s="475" t="s">
        <v>1381</v>
      </c>
      <c r="G47" s="475" t="s">
        <v>1415</v>
      </c>
      <c r="H47" s="681" t="s">
        <v>1416</v>
      </c>
      <c r="I47" s="475" t="s">
        <v>1417</v>
      </c>
      <c r="J47" s="681" t="s">
        <v>1319</v>
      </c>
      <c r="K47" s="475" t="s">
        <v>1418</v>
      </c>
      <c r="L47" s="475" t="s">
        <v>1419</v>
      </c>
      <c r="M47" s="124" t="str">
        <f>'Данные по ТП'!C149</f>
        <v>ТМ-630/10</v>
      </c>
      <c r="N47" s="125" t="s">
        <v>1225</v>
      </c>
      <c r="O47" s="124" t="s">
        <v>5</v>
      </c>
      <c r="P47" s="126">
        <f>'Данные по ТП'!F149</f>
        <v>14727</v>
      </c>
      <c r="Q47" s="245"/>
    </row>
    <row r="48" spans="1:17" ht="19.5" customHeight="1" thickBot="1" x14ac:dyDescent="0.3">
      <c r="A48" s="850" t="s">
        <v>1649</v>
      </c>
      <c r="B48" s="970" t="s">
        <v>720</v>
      </c>
      <c r="C48" s="378">
        <v>1</v>
      </c>
      <c r="D48" s="161" t="s">
        <v>580</v>
      </c>
      <c r="E48" s="368"/>
      <c r="F48" s="655">
        <f>((O48*1.73*220*0.9)/1000)+((N48*1.73*220*0.9)/1000)+((M48*1.73*220*0.9)/1000)</f>
        <v>3.0828600000000002</v>
      </c>
      <c r="G48" s="845">
        <v>243</v>
      </c>
      <c r="H48" s="845">
        <v>241</v>
      </c>
      <c r="I48" s="845">
        <v>242</v>
      </c>
      <c r="J48" s="845">
        <v>420</v>
      </c>
      <c r="K48" s="845">
        <v>420</v>
      </c>
      <c r="L48" s="845">
        <v>420</v>
      </c>
      <c r="M48" s="262">
        <v>3</v>
      </c>
      <c r="N48" s="202">
        <v>4</v>
      </c>
      <c r="O48" s="202">
        <v>2</v>
      </c>
      <c r="P48" s="202">
        <v>2</v>
      </c>
      <c r="Q48" s="245"/>
    </row>
    <row r="49" spans="1:17" ht="21" thickBot="1" x14ac:dyDescent="0.3">
      <c r="A49" s="862"/>
      <c r="B49" s="973"/>
      <c r="C49" s="378">
        <v>2</v>
      </c>
      <c r="D49" s="161" t="s">
        <v>581</v>
      </c>
      <c r="E49" s="368"/>
      <c r="F49" s="655">
        <f t="shared" ref="F49:F60" si="5">((O49*1.73*220*0.9)/1000)+((N49*1.73*220*0.9)/1000)+((M49*1.73*220*0.9)/1000)</f>
        <v>82.209600000000009</v>
      </c>
      <c r="G49" s="846"/>
      <c r="H49" s="846"/>
      <c r="I49" s="846"/>
      <c r="J49" s="846"/>
      <c r="K49" s="846"/>
      <c r="L49" s="846"/>
      <c r="M49" s="262">
        <v>80</v>
      </c>
      <c r="N49" s="202">
        <v>80</v>
      </c>
      <c r="O49" s="202">
        <v>80</v>
      </c>
      <c r="P49" s="202">
        <v>20</v>
      </c>
      <c r="Q49" s="245"/>
    </row>
    <row r="50" spans="1:17" ht="21" thickBot="1" x14ac:dyDescent="0.3">
      <c r="A50" s="862"/>
      <c r="B50" s="973"/>
      <c r="C50" s="378">
        <v>3</v>
      </c>
      <c r="D50" s="161" t="s">
        <v>582</v>
      </c>
      <c r="E50" s="368"/>
      <c r="F50" s="655">
        <f t="shared" si="5"/>
        <v>0.68508000000000002</v>
      </c>
      <c r="G50" s="655"/>
      <c r="H50" s="655"/>
      <c r="I50" s="655"/>
      <c r="J50" s="655"/>
      <c r="K50" s="655"/>
      <c r="L50" s="655"/>
      <c r="M50" s="262">
        <v>2</v>
      </c>
      <c r="N50" s="202">
        <v>0</v>
      </c>
      <c r="O50" s="202">
        <v>0</v>
      </c>
      <c r="P50" s="202">
        <v>0</v>
      </c>
      <c r="Q50" s="245"/>
    </row>
    <row r="51" spans="1:17" ht="21" thickBot="1" x14ac:dyDescent="0.3">
      <c r="A51" s="862"/>
      <c r="B51" s="973"/>
      <c r="C51" s="378">
        <v>4</v>
      </c>
      <c r="D51" s="161" t="s">
        <v>583</v>
      </c>
      <c r="E51" s="368"/>
      <c r="F51" s="655">
        <f t="shared" si="5"/>
        <v>56.519099999999995</v>
      </c>
      <c r="G51" s="655"/>
      <c r="H51" s="655"/>
      <c r="I51" s="655"/>
      <c r="J51" s="655"/>
      <c r="K51" s="655"/>
      <c r="L51" s="655"/>
      <c r="M51" s="262">
        <v>53</v>
      </c>
      <c r="N51" s="202">
        <v>66</v>
      </c>
      <c r="O51" s="202">
        <v>46</v>
      </c>
      <c r="P51" s="202">
        <v>20</v>
      </c>
      <c r="Q51" s="245"/>
    </row>
    <row r="52" spans="1:17" ht="21" thickBot="1" x14ac:dyDescent="0.3">
      <c r="A52" s="862"/>
      <c r="B52" s="973"/>
      <c r="C52" s="378">
        <v>5</v>
      </c>
      <c r="D52" s="161" t="s">
        <v>584</v>
      </c>
      <c r="E52" s="368"/>
      <c r="F52" s="655">
        <f t="shared" si="5"/>
        <v>2.05524</v>
      </c>
      <c r="G52" s="655"/>
      <c r="H52" s="655"/>
      <c r="I52" s="655"/>
      <c r="J52" s="655"/>
      <c r="K52" s="655"/>
      <c r="L52" s="655"/>
      <c r="M52" s="262">
        <v>3</v>
      </c>
      <c r="N52" s="202">
        <v>2</v>
      </c>
      <c r="O52" s="202">
        <v>1</v>
      </c>
      <c r="P52" s="202">
        <v>2</v>
      </c>
      <c r="Q52" s="245"/>
    </row>
    <row r="53" spans="1:17" ht="19.5" customHeight="1" thickBot="1" x14ac:dyDescent="0.3">
      <c r="A53" s="862"/>
      <c r="B53" s="973"/>
      <c r="C53" s="378">
        <v>6</v>
      </c>
      <c r="D53" s="161" t="s">
        <v>585</v>
      </c>
      <c r="E53" s="368"/>
      <c r="F53" s="655">
        <f t="shared" si="5"/>
        <v>45.21528</v>
      </c>
      <c r="G53" s="655"/>
      <c r="H53" s="655"/>
      <c r="I53" s="655"/>
      <c r="J53" s="655"/>
      <c r="K53" s="655"/>
      <c r="L53" s="655"/>
      <c r="M53" s="262">
        <v>51</v>
      </c>
      <c r="N53" s="202">
        <v>25</v>
      </c>
      <c r="O53" s="202">
        <v>56</v>
      </c>
      <c r="P53" s="202">
        <v>16</v>
      </c>
      <c r="Q53" s="245"/>
    </row>
    <row r="54" spans="1:17" ht="21" thickBot="1" x14ac:dyDescent="0.3">
      <c r="A54" s="862"/>
      <c r="B54" s="973"/>
      <c r="C54" s="378">
        <v>7</v>
      </c>
      <c r="D54" s="161" t="s">
        <v>586</v>
      </c>
      <c r="E54" s="368"/>
      <c r="F54" s="655">
        <f t="shared" si="5"/>
        <v>0</v>
      </c>
      <c r="G54" s="655"/>
      <c r="H54" s="655"/>
      <c r="I54" s="655"/>
      <c r="J54" s="655"/>
      <c r="K54" s="655"/>
      <c r="L54" s="655"/>
      <c r="M54" s="262"/>
      <c r="N54" s="202"/>
      <c r="O54" s="202">
        <v>0</v>
      </c>
      <c r="P54" s="202">
        <v>0</v>
      </c>
      <c r="Q54" s="245"/>
    </row>
    <row r="55" spans="1:17" ht="21" thickBot="1" x14ac:dyDescent="0.3">
      <c r="A55" s="862"/>
      <c r="B55" s="973"/>
      <c r="C55" s="378">
        <v>8</v>
      </c>
      <c r="D55" s="161" t="s">
        <v>587</v>
      </c>
      <c r="E55" s="368"/>
      <c r="F55" s="655">
        <f t="shared" si="5"/>
        <v>0</v>
      </c>
      <c r="G55" s="655"/>
      <c r="H55" s="655"/>
      <c r="I55" s="655"/>
      <c r="J55" s="655"/>
      <c r="K55" s="655"/>
      <c r="L55" s="655"/>
      <c r="M55" s="262">
        <v>0</v>
      </c>
      <c r="N55" s="202">
        <v>0</v>
      </c>
      <c r="O55" s="202">
        <v>0</v>
      </c>
      <c r="P55" s="202">
        <v>0</v>
      </c>
      <c r="Q55" s="245"/>
    </row>
    <row r="56" spans="1:17" ht="21" thickBot="1" x14ac:dyDescent="0.3">
      <c r="A56" s="862"/>
      <c r="B56" s="973"/>
      <c r="C56" s="378">
        <v>17</v>
      </c>
      <c r="D56" s="161" t="s">
        <v>1671</v>
      </c>
      <c r="E56" s="368"/>
      <c r="F56" s="655">
        <f t="shared" si="5"/>
        <v>0</v>
      </c>
      <c r="G56" s="655"/>
      <c r="H56" s="655"/>
      <c r="I56" s="655"/>
      <c r="J56" s="655"/>
      <c r="K56" s="655"/>
      <c r="L56" s="655"/>
      <c r="M56" s="262">
        <v>0</v>
      </c>
      <c r="N56" s="202">
        <v>0</v>
      </c>
      <c r="O56" s="202">
        <v>0</v>
      </c>
      <c r="P56" s="202">
        <v>0</v>
      </c>
      <c r="Q56" s="245"/>
    </row>
    <row r="57" spans="1:17" ht="21" thickBot="1" x14ac:dyDescent="0.3">
      <c r="A57" s="862"/>
      <c r="B57" s="973"/>
      <c r="C57" s="378">
        <v>18</v>
      </c>
      <c r="D57" s="161" t="s">
        <v>588</v>
      </c>
      <c r="E57" s="368"/>
      <c r="F57" s="655">
        <f t="shared" si="5"/>
        <v>0</v>
      </c>
      <c r="G57" s="655"/>
      <c r="H57" s="655"/>
      <c r="I57" s="655"/>
      <c r="J57" s="655"/>
      <c r="K57" s="655"/>
      <c r="L57" s="655"/>
      <c r="M57" s="262">
        <v>0</v>
      </c>
      <c r="N57" s="202">
        <v>0</v>
      </c>
      <c r="O57" s="202">
        <v>0</v>
      </c>
      <c r="P57" s="202">
        <v>0</v>
      </c>
      <c r="Q57" s="245"/>
    </row>
    <row r="58" spans="1:17" ht="21" thickBot="1" x14ac:dyDescent="0.3">
      <c r="A58" s="862"/>
      <c r="B58" s="973"/>
      <c r="C58" s="378">
        <v>19</v>
      </c>
      <c r="D58" s="161" t="s">
        <v>589</v>
      </c>
      <c r="E58" s="368"/>
      <c r="F58" s="655">
        <f t="shared" si="5"/>
        <v>0</v>
      </c>
      <c r="G58" s="655"/>
      <c r="H58" s="655"/>
      <c r="I58" s="655"/>
      <c r="J58" s="655"/>
      <c r="K58" s="655"/>
      <c r="L58" s="655"/>
      <c r="M58" s="262">
        <v>0</v>
      </c>
      <c r="N58" s="202">
        <v>0</v>
      </c>
      <c r="O58" s="202">
        <v>0</v>
      </c>
      <c r="P58" s="202">
        <v>0</v>
      </c>
      <c r="Q58" s="245"/>
    </row>
    <row r="59" spans="1:17" ht="21" thickBot="1" x14ac:dyDescent="0.3">
      <c r="A59" s="862"/>
      <c r="B59" s="973"/>
      <c r="C59" s="378">
        <v>20</v>
      </c>
      <c r="D59" s="161" t="s">
        <v>590</v>
      </c>
      <c r="E59" s="368"/>
      <c r="F59" s="655">
        <f t="shared" si="5"/>
        <v>0</v>
      </c>
      <c r="G59" s="655"/>
      <c r="H59" s="655"/>
      <c r="I59" s="655"/>
      <c r="J59" s="655"/>
      <c r="K59" s="655"/>
      <c r="L59" s="655"/>
      <c r="M59" s="262">
        <v>0</v>
      </c>
      <c r="N59" s="202">
        <v>0</v>
      </c>
      <c r="O59" s="202">
        <v>0</v>
      </c>
      <c r="P59" s="202">
        <v>0</v>
      </c>
      <c r="Q59" s="245"/>
    </row>
    <row r="60" spans="1:17" ht="21" thickBot="1" x14ac:dyDescent="0.3">
      <c r="A60" s="862"/>
      <c r="B60" s="973"/>
      <c r="C60" s="378"/>
      <c r="D60" s="161"/>
      <c r="E60" s="368"/>
      <c r="F60" s="655">
        <f t="shared" si="5"/>
        <v>0</v>
      </c>
      <c r="G60" s="655"/>
      <c r="H60" s="655"/>
      <c r="I60" s="655"/>
      <c r="J60" s="655"/>
      <c r="K60" s="655"/>
      <c r="L60" s="655"/>
      <c r="M60" s="262"/>
      <c r="N60" s="341"/>
      <c r="O60" s="341"/>
      <c r="P60" s="341"/>
      <c r="Q60" s="245"/>
    </row>
    <row r="61" spans="1:17" ht="21" thickBot="1" x14ac:dyDescent="0.3">
      <c r="A61" s="862"/>
      <c r="B61" s="973"/>
      <c r="C61" s="378"/>
      <c r="D61" s="161"/>
      <c r="E61" s="368"/>
      <c r="F61" s="368"/>
      <c r="G61" s="368"/>
      <c r="H61" s="368"/>
      <c r="I61" s="368"/>
      <c r="J61" s="368"/>
      <c r="K61" s="368"/>
      <c r="L61" s="368"/>
      <c r="M61" s="262"/>
      <c r="N61" s="341"/>
      <c r="O61" s="341"/>
      <c r="P61" s="341"/>
      <c r="Q61" s="245"/>
    </row>
    <row r="62" spans="1:17" ht="18.75" customHeight="1" thickBot="1" x14ac:dyDescent="0.3">
      <c r="A62" s="862"/>
      <c r="B62" s="973"/>
      <c r="C62" s="378"/>
      <c r="D62" s="3" t="s">
        <v>1187</v>
      </c>
      <c r="E62" s="370"/>
      <c r="F62" s="370"/>
      <c r="G62" s="370"/>
      <c r="H62" s="370"/>
      <c r="I62" s="370"/>
      <c r="J62" s="370"/>
      <c r="K62" s="370"/>
      <c r="L62" s="370"/>
      <c r="M62" s="249">
        <f>SUM(M48:M61)</f>
        <v>192</v>
      </c>
      <c r="N62" s="69">
        <f>SUM(N48:N61)</f>
        <v>177</v>
      </c>
      <c r="O62" s="69">
        <f>SUM(O48:O61)</f>
        <v>185</v>
      </c>
      <c r="P62" s="69">
        <f>SUM(P48:P61)</f>
        <v>60</v>
      </c>
      <c r="Q62" s="245"/>
    </row>
    <row r="63" spans="1:17" ht="19.5" thickBot="1" x14ac:dyDescent="0.25">
      <c r="A63" s="862"/>
      <c r="B63" s="973"/>
      <c r="C63" s="378"/>
      <c r="D63" s="3" t="s">
        <v>1188</v>
      </c>
      <c r="E63" s="370"/>
      <c r="F63" s="370"/>
      <c r="G63" s="370"/>
      <c r="H63" s="370"/>
      <c r="I63" s="370"/>
      <c r="J63" s="370"/>
      <c r="K63" s="370"/>
      <c r="L63" s="370"/>
      <c r="M63" s="130">
        <f t="shared" ref="M63:O63" si="6">(M62*1.73*220*0.9)/1000</f>
        <v>65.767679999999999</v>
      </c>
      <c r="N63" s="130">
        <f t="shared" si="6"/>
        <v>60.629580000000004</v>
      </c>
      <c r="O63" s="130">
        <f t="shared" si="6"/>
        <v>63.369900000000001</v>
      </c>
      <c r="P63" s="131"/>
      <c r="Q63" s="156"/>
    </row>
    <row r="64" spans="1:17" ht="18.75" customHeight="1" thickBot="1" x14ac:dyDescent="0.3">
      <c r="A64" s="862"/>
      <c r="B64" s="973"/>
      <c r="C64" s="378"/>
      <c r="D64" s="3" t="s">
        <v>1189</v>
      </c>
      <c r="E64" s="371"/>
      <c r="F64" s="371"/>
      <c r="G64" s="371"/>
      <c r="H64" s="371"/>
      <c r="I64" s="371"/>
      <c r="J64" s="371"/>
      <c r="K64" s="371"/>
      <c r="L64" s="371"/>
      <c r="M64" s="869">
        <f>(M63+N63+O63)</f>
        <v>189.76715999999999</v>
      </c>
      <c r="N64" s="870"/>
      <c r="O64" s="870"/>
      <c r="P64" s="871"/>
      <c r="Q64" s="245"/>
    </row>
    <row r="65" spans="1:17" ht="19.5" thickBot="1" x14ac:dyDescent="0.3">
      <c r="A65" s="862"/>
      <c r="B65" s="973"/>
      <c r="C65" s="381"/>
      <c r="D65" s="898"/>
      <c r="E65" s="899"/>
      <c r="F65" s="899"/>
      <c r="G65" s="899"/>
      <c r="H65" s="899"/>
      <c r="I65" s="899"/>
      <c r="J65" s="899"/>
      <c r="K65" s="899"/>
      <c r="L65" s="899"/>
      <c r="M65" s="899"/>
      <c r="N65" s="899"/>
      <c r="O65" s="899"/>
      <c r="P65" s="900"/>
      <c r="Q65" s="245"/>
    </row>
    <row r="66" spans="1:17" ht="48" thickBot="1" x14ac:dyDescent="0.3">
      <c r="A66" s="862"/>
      <c r="B66" s="973"/>
      <c r="C66" s="364" t="s">
        <v>1309</v>
      </c>
      <c r="D66" s="242" t="s">
        <v>1200</v>
      </c>
      <c r="E66" s="367" t="s">
        <v>1308</v>
      </c>
      <c r="F66" s="475" t="s">
        <v>1381</v>
      </c>
      <c r="G66" s="475" t="s">
        <v>1415</v>
      </c>
      <c r="H66" s="681" t="s">
        <v>1416</v>
      </c>
      <c r="I66" s="475" t="s">
        <v>1417</v>
      </c>
      <c r="J66" s="681" t="s">
        <v>1319</v>
      </c>
      <c r="K66" s="475" t="s">
        <v>1418</v>
      </c>
      <c r="L66" s="475" t="s">
        <v>1419</v>
      </c>
      <c r="M66" s="124" t="str">
        <f>'Данные по ТП'!C150</f>
        <v>ТМ-630/10</v>
      </c>
      <c r="N66" s="125" t="s">
        <v>1225</v>
      </c>
      <c r="O66" s="124" t="s">
        <v>5</v>
      </c>
      <c r="P66" s="126">
        <f>'Данные по ТП'!F150</f>
        <v>50899</v>
      </c>
      <c r="Q66" s="245"/>
    </row>
    <row r="67" spans="1:17" ht="21" thickBot="1" x14ac:dyDescent="0.3">
      <c r="A67" s="862"/>
      <c r="B67" s="973"/>
      <c r="C67" s="378">
        <v>9</v>
      </c>
      <c r="D67" s="161" t="s">
        <v>1670</v>
      </c>
      <c r="E67" s="368"/>
      <c r="F67" s="655">
        <f>((O67*1.73*220*0.9)/1000)+((N67*1.73*220*0.9)/1000)+((M67*1.73*220*0.9)/1000)</f>
        <v>0</v>
      </c>
      <c r="G67" s="845">
        <v>240</v>
      </c>
      <c r="H67" s="845">
        <v>241</v>
      </c>
      <c r="I67" s="845">
        <v>240</v>
      </c>
      <c r="J67" s="845">
        <v>417</v>
      </c>
      <c r="K67" s="845">
        <v>417</v>
      </c>
      <c r="L67" s="845">
        <v>416</v>
      </c>
      <c r="M67" s="262">
        <v>0</v>
      </c>
      <c r="N67" s="202">
        <v>0</v>
      </c>
      <c r="O67" s="202">
        <v>0</v>
      </c>
      <c r="P67" s="202">
        <v>0</v>
      </c>
      <c r="Q67" s="245"/>
    </row>
    <row r="68" spans="1:17" ht="21" thickBot="1" x14ac:dyDescent="0.3">
      <c r="A68" s="862"/>
      <c r="B68" s="973"/>
      <c r="C68" s="378">
        <v>10</v>
      </c>
      <c r="D68" s="161" t="s">
        <v>591</v>
      </c>
      <c r="E68" s="368"/>
      <c r="F68" s="655">
        <f t="shared" ref="F68:F75" si="7">((O68*1.73*220*0.9)/1000)+((N68*1.73*220*0.9)/1000)+((M68*1.73*220*0.9)/1000)</f>
        <v>0</v>
      </c>
      <c r="G68" s="846"/>
      <c r="H68" s="846"/>
      <c r="I68" s="846"/>
      <c r="J68" s="846"/>
      <c r="K68" s="846"/>
      <c r="L68" s="846"/>
      <c r="M68" s="262">
        <v>0</v>
      </c>
      <c r="N68" s="202">
        <v>0</v>
      </c>
      <c r="O68" s="202">
        <v>0</v>
      </c>
      <c r="P68" s="202">
        <v>0</v>
      </c>
      <c r="Q68" s="245"/>
    </row>
    <row r="69" spans="1:17" ht="21" thickBot="1" x14ac:dyDescent="0.3">
      <c r="A69" s="862"/>
      <c r="B69" s="973"/>
      <c r="C69" s="378">
        <v>11</v>
      </c>
      <c r="D69" s="161" t="s">
        <v>592</v>
      </c>
      <c r="E69" s="368"/>
      <c r="F69" s="655">
        <f t="shared" si="7"/>
        <v>0</v>
      </c>
      <c r="G69" s="655"/>
      <c r="H69" s="655"/>
      <c r="I69" s="655"/>
      <c r="J69" s="655"/>
      <c r="K69" s="655"/>
      <c r="L69" s="655"/>
      <c r="M69" s="262">
        <v>0</v>
      </c>
      <c r="N69" s="202">
        <v>0</v>
      </c>
      <c r="O69" s="202">
        <v>0</v>
      </c>
      <c r="P69" s="202">
        <v>0</v>
      </c>
      <c r="Q69" s="245"/>
    </row>
    <row r="70" spans="1:17" ht="21" thickBot="1" x14ac:dyDescent="0.3">
      <c r="A70" s="862"/>
      <c r="B70" s="973"/>
      <c r="C70" s="378">
        <v>12</v>
      </c>
      <c r="D70" s="161" t="s">
        <v>593</v>
      </c>
      <c r="E70" s="368"/>
      <c r="F70" s="655">
        <f t="shared" si="7"/>
        <v>0</v>
      </c>
      <c r="G70" s="655"/>
      <c r="H70" s="655"/>
      <c r="I70" s="655"/>
      <c r="J70" s="655"/>
      <c r="K70" s="655"/>
      <c r="L70" s="655"/>
      <c r="M70" s="262">
        <v>0</v>
      </c>
      <c r="N70" s="202">
        <v>0</v>
      </c>
      <c r="O70" s="202">
        <v>0</v>
      </c>
      <c r="P70" s="202">
        <v>0</v>
      </c>
      <c r="Q70" s="245"/>
    </row>
    <row r="71" spans="1:17" ht="21" thickBot="1" x14ac:dyDescent="0.3">
      <c r="A71" s="862"/>
      <c r="B71" s="973"/>
      <c r="C71" s="378">
        <v>13</v>
      </c>
      <c r="D71" s="161" t="s">
        <v>594</v>
      </c>
      <c r="E71" s="368"/>
      <c r="F71" s="655">
        <f t="shared" si="7"/>
        <v>5.1380999999999997</v>
      </c>
      <c r="G71" s="655"/>
      <c r="H71" s="655"/>
      <c r="I71" s="655"/>
      <c r="J71" s="655"/>
      <c r="K71" s="655"/>
      <c r="L71" s="655"/>
      <c r="M71" s="262">
        <v>6</v>
      </c>
      <c r="N71" s="202">
        <v>7</v>
      </c>
      <c r="O71" s="202">
        <v>2</v>
      </c>
      <c r="P71" s="202">
        <v>5</v>
      </c>
      <c r="Q71" s="245"/>
    </row>
    <row r="72" spans="1:17" ht="21" thickBot="1" x14ac:dyDescent="0.3">
      <c r="A72" s="862"/>
      <c r="B72" s="973"/>
      <c r="C72" s="378">
        <v>14</v>
      </c>
      <c r="D72" s="161" t="s">
        <v>595</v>
      </c>
      <c r="E72" s="368"/>
      <c r="F72" s="655">
        <f t="shared" si="7"/>
        <v>0</v>
      </c>
      <c r="G72" s="655"/>
      <c r="H72" s="655"/>
      <c r="I72" s="655"/>
      <c r="J72" s="655"/>
      <c r="K72" s="655"/>
      <c r="L72" s="655"/>
      <c r="M72" s="262">
        <v>0</v>
      </c>
      <c r="N72" s="202">
        <v>0</v>
      </c>
      <c r="O72" s="202">
        <v>0</v>
      </c>
      <c r="P72" s="202">
        <v>0</v>
      </c>
      <c r="Q72" s="245"/>
    </row>
    <row r="73" spans="1:17" ht="21" thickBot="1" x14ac:dyDescent="0.3">
      <c r="A73" s="862"/>
      <c r="B73" s="973"/>
      <c r="C73" s="378">
        <v>15</v>
      </c>
      <c r="D73" s="161" t="s">
        <v>596</v>
      </c>
      <c r="E73" s="368"/>
      <c r="F73" s="655">
        <f t="shared" si="7"/>
        <v>0</v>
      </c>
      <c r="G73" s="655"/>
      <c r="H73" s="655"/>
      <c r="I73" s="655"/>
      <c r="J73" s="655"/>
      <c r="K73" s="655"/>
      <c r="L73" s="655"/>
      <c r="M73" s="262">
        <v>0</v>
      </c>
      <c r="N73" s="202">
        <v>0</v>
      </c>
      <c r="O73" s="202">
        <v>0</v>
      </c>
      <c r="P73" s="202">
        <v>0</v>
      </c>
      <c r="Q73" s="245"/>
    </row>
    <row r="74" spans="1:17" ht="21" thickBot="1" x14ac:dyDescent="0.3">
      <c r="A74" s="862"/>
      <c r="B74" s="973"/>
      <c r="C74" s="378">
        <v>16</v>
      </c>
      <c r="D74" s="161" t="s">
        <v>597</v>
      </c>
      <c r="E74" s="368"/>
      <c r="F74" s="655">
        <f t="shared" si="7"/>
        <v>26.718119999999999</v>
      </c>
      <c r="G74" s="655"/>
      <c r="H74" s="655"/>
      <c r="I74" s="655"/>
      <c r="J74" s="655"/>
      <c r="K74" s="655"/>
      <c r="L74" s="655"/>
      <c r="M74" s="262">
        <v>27</v>
      </c>
      <c r="N74" s="202">
        <v>20</v>
      </c>
      <c r="O74" s="202">
        <v>31</v>
      </c>
      <c r="P74" s="202">
        <v>15</v>
      </c>
      <c r="Q74" s="245"/>
    </row>
    <row r="75" spans="1:17" ht="21" thickBot="1" x14ac:dyDescent="0.3">
      <c r="A75" s="862"/>
      <c r="B75" s="973"/>
      <c r="C75" s="378"/>
      <c r="D75" s="161"/>
      <c r="E75" s="368"/>
      <c r="F75" s="655">
        <f t="shared" si="7"/>
        <v>0</v>
      </c>
      <c r="G75" s="655"/>
      <c r="H75" s="655"/>
      <c r="I75" s="655"/>
      <c r="J75" s="655"/>
      <c r="K75" s="655"/>
      <c r="L75" s="655"/>
      <c r="M75" s="262"/>
      <c r="N75" s="341"/>
      <c r="O75" s="341"/>
      <c r="P75" s="341"/>
      <c r="Q75" s="245"/>
    </row>
    <row r="76" spans="1:17" ht="21" thickBot="1" x14ac:dyDescent="0.3">
      <c r="A76" s="862"/>
      <c r="B76" s="973"/>
      <c r="C76" s="378"/>
      <c r="D76" s="161"/>
      <c r="E76" s="368"/>
      <c r="F76" s="655"/>
      <c r="G76" s="655"/>
      <c r="H76" s="655"/>
      <c r="I76" s="655"/>
      <c r="J76" s="655"/>
      <c r="K76" s="655"/>
      <c r="L76" s="655"/>
      <c r="M76" s="262"/>
      <c r="N76" s="341"/>
      <c r="O76" s="341"/>
      <c r="P76" s="341"/>
      <c r="Q76" s="245"/>
    </row>
    <row r="77" spans="1:17" ht="21" thickBot="1" x14ac:dyDescent="0.3">
      <c r="A77" s="862"/>
      <c r="B77" s="973"/>
      <c r="C77" s="378"/>
      <c r="D77" s="3" t="s">
        <v>1186</v>
      </c>
      <c r="E77" s="370"/>
      <c r="F77" s="655"/>
      <c r="G77" s="655"/>
      <c r="H77" s="655"/>
      <c r="I77" s="655"/>
      <c r="J77" s="655"/>
      <c r="K77" s="655"/>
      <c r="L77" s="655"/>
      <c r="M77" s="250">
        <f>SUM(M68:M74)</f>
        <v>33</v>
      </c>
      <c r="N77" s="70">
        <f>SUM(N68:N74)</f>
        <v>27</v>
      </c>
      <c r="O77" s="70">
        <f>SUM(O68:O74)</f>
        <v>33</v>
      </c>
      <c r="P77" s="70">
        <f>SUM(P68:P74)</f>
        <v>20</v>
      </c>
      <c r="Q77" s="245"/>
    </row>
    <row r="78" spans="1:17" ht="19.5" thickBot="1" x14ac:dyDescent="0.25">
      <c r="A78" s="862"/>
      <c r="B78" s="973"/>
      <c r="C78" s="378"/>
      <c r="D78" s="3" t="s">
        <v>1188</v>
      </c>
      <c r="E78" s="370"/>
      <c r="F78" s="655"/>
      <c r="G78" s="655"/>
      <c r="H78" s="655"/>
      <c r="I78" s="655"/>
      <c r="J78" s="655"/>
      <c r="K78" s="655"/>
      <c r="L78" s="655"/>
      <c r="M78" s="130">
        <f t="shared" ref="M78:O78" si="8">(M77*1.73*220*0.9)/1000</f>
        <v>11.30382</v>
      </c>
      <c r="N78" s="130">
        <f t="shared" si="8"/>
        <v>9.2485800000000022</v>
      </c>
      <c r="O78" s="130">
        <f t="shared" si="8"/>
        <v>11.30382</v>
      </c>
      <c r="P78" s="131"/>
      <c r="Q78" s="156"/>
    </row>
    <row r="79" spans="1:17" ht="18.75" thickBot="1" x14ac:dyDescent="0.3">
      <c r="A79" s="862"/>
      <c r="B79" s="973"/>
      <c r="C79" s="378"/>
      <c r="D79" s="3" t="s">
        <v>1190</v>
      </c>
      <c r="E79" s="371"/>
      <c r="F79" s="655"/>
      <c r="G79" s="683"/>
      <c r="H79" s="683"/>
      <c r="I79" s="683"/>
      <c r="J79" s="683"/>
      <c r="K79" s="683"/>
      <c r="L79" s="683"/>
      <c r="M79" s="869">
        <f>(M78+N78+O78)</f>
        <v>31.85622</v>
      </c>
      <c r="N79" s="870"/>
      <c r="O79" s="870"/>
      <c r="P79" s="871"/>
      <c r="Q79" s="245"/>
    </row>
    <row r="80" spans="1:17" ht="21" thickBot="1" x14ac:dyDescent="0.3">
      <c r="A80" s="863"/>
      <c r="B80" s="974"/>
      <c r="C80" s="382"/>
      <c r="D80" s="13" t="s">
        <v>53</v>
      </c>
      <c r="E80" s="384"/>
      <c r="F80" s="384"/>
      <c r="G80" s="384"/>
      <c r="H80" s="384"/>
      <c r="I80" s="384"/>
      <c r="J80" s="384"/>
      <c r="K80" s="384"/>
      <c r="L80" s="384"/>
      <c r="M80" s="252">
        <f>M77+M62</f>
        <v>225</v>
      </c>
      <c r="N80" s="67">
        <f>N77+N62</f>
        <v>204</v>
      </c>
      <c r="O80" s="67">
        <f>O77+O62</f>
        <v>218</v>
      </c>
      <c r="P80" s="67">
        <f>P77+P62</f>
        <v>80</v>
      </c>
      <c r="Q80" s="245"/>
    </row>
    <row r="81" spans="1:23" ht="65.25" customHeight="1" thickBot="1" x14ac:dyDescent="0.3">
      <c r="A81" s="606"/>
      <c r="B81" s="606"/>
      <c r="C81" s="606"/>
      <c r="D81" s="598" t="str">
        <f>HYPERLINK("#Оглавление!h13","&lt;&lt;&lt;&lt;&lt;")</f>
        <v>&lt;&lt;&lt;&lt;&lt;</v>
      </c>
      <c r="E81" s="606"/>
      <c r="F81" s="606"/>
      <c r="G81" s="606"/>
      <c r="H81" s="606"/>
      <c r="I81" s="606"/>
      <c r="J81" s="606"/>
      <c r="K81" s="606"/>
      <c r="L81" s="606"/>
      <c r="M81" s="606"/>
      <c r="N81" s="606"/>
      <c r="O81" s="606"/>
      <c r="P81" s="606"/>
      <c r="Q81" s="245"/>
    </row>
    <row r="82" spans="1:23" ht="48" thickBot="1" x14ac:dyDescent="0.3">
      <c r="A82" s="734">
        <v>44885</v>
      </c>
      <c r="B82" s="68"/>
      <c r="C82" s="364" t="s">
        <v>1309</v>
      </c>
      <c r="D82" s="242" t="s">
        <v>1224</v>
      </c>
      <c r="E82" s="367" t="s">
        <v>1308</v>
      </c>
      <c r="F82" s="475" t="s">
        <v>1381</v>
      </c>
      <c r="G82" s="475" t="s">
        <v>1415</v>
      </c>
      <c r="H82" s="681" t="s">
        <v>1416</v>
      </c>
      <c r="I82" s="475" t="s">
        <v>1417</v>
      </c>
      <c r="J82" s="681" t="s">
        <v>1319</v>
      </c>
      <c r="K82" s="475" t="s">
        <v>1418</v>
      </c>
      <c r="L82" s="475" t="s">
        <v>1419</v>
      </c>
      <c r="M82" s="124" t="str">
        <f>'Данные по ТП'!C151</f>
        <v>ТМ-630/10</v>
      </c>
      <c r="N82" s="125" t="s">
        <v>1225</v>
      </c>
      <c r="O82" s="124" t="s">
        <v>5</v>
      </c>
      <c r="P82" s="126">
        <f>'Данные по ТП'!F151</f>
        <v>56540</v>
      </c>
      <c r="Q82" s="245"/>
    </row>
    <row r="83" spans="1:23" ht="19.5" customHeight="1" thickBot="1" x14ac:dyDescent="0.3">
      <c r="A83" s="850" t="s">
        <v>1649</v>
      </c>
      <c r="B83" s="970" t="s">
        <v>721</v>
      </c>
      <c r="C83" s="378">
        <v>1</v>
      </c>
      <c r="D83" s="161" t="s">
        <v>1475</v>
      </c>
      <c r="E83" s="368"/>
      <c r="F83" s="655">
        <f>((O83*1.73*220*0.9)/1000)+((N83*1.73*220*0.9)/1000)+((M83*1.73*220*0.9)/1000)</f>
        <v>13.701599999999999</v>
      </c>
      <c r="G83" s="845"/>
      <c r="H83" s="845"/>
      <c r="I83" s="845"/>
      <c r="J83" s="845"/>
      <c r="K83" s="845"/>
      <c r="L83" s="845"/>
      <c r="M83" s="262">
        <v>8</v>
      </c>
      <c r="N83" s="202">
        <v>26</v>
      </c>
      <c r="O83" s="202">
        <v>6</v>
      </c>
      <c r="P83" s="202">
        <v>12</v>
      </c>
      <c r="Q83" s="245"/>
      <c r="S83" s="100"/>
      <c r="T83" s="100"/>
      <c r="U83" s="100"/>
      <c r="V83" s="100"/>
      <c r="W83" s="100"/>
    </row>
    <row r="84" spans="1:23" ht="21" thickBot="1" x14ac:dyDescent="0.3">
      <c r="A84" s="862"/>
      <c r="B84" s="973"/>
      <c r="C84" s="378">
        <v>2</v>
      </c>
      <c r="D84" s="161" t="s">
        <v>607</v>
      </c>
      <c r="E84" s="368"/>
      <c r="F84" s="655">
        <f t="shared" ref="F84:F91" si="9">((O84*1.73*220*0.9)/1000)+((N84*1.73*220*0.9)/1000)+((M84*1.73*220*0.9)/1000)</f>
        <v>0</v>
      </c>
      <c r="G84" s="846"/>
      <c r="H84" s="846"/>
      <c r="I84" s="846"/>
      <c r="J84" s="846"/>
      <c r="K84" s="846"/>
      <c r="L84" s="846"/>
      <c r="M84" s="262">
        <v>0</v>
      </c>
      <c r="N84" s="202">
        <v>0</v>
      </c>
      <c r="O84" s="202">
        <v>0</v>
      </c>
      <c r="P84" s="202">
        <v>0</v>
      </c>
      <c r="Q84" s="245"/>
      <c r="S84" s="100"/>
      <c r="T84" s="100"/>
      <c r="U84" s="100"/>
      <c r="V84" s="100"/>
      <c r="W84" s="100"/>
    </row>
    <row r="85" spans="1:23" ht="21" thickBot="1" x14ac:dyDescent="0.3">
      <c r="A85" s="862"/>
      <c r="B85" s="973"/>
      <c r="C85" s="378">
        <v>3</v>
      </c>
      <c r="D85" s="161" t="s">
        <v>1675</v>
      </c>
      <c r="E85" s="368"/>
      <c r="F85" s="655">
        <f t="shared" si="9"/>
        <v>0</v>
      </c>
      <c r="G85" s="655"/>
      <c r="H85" s="655"/>
      <c r="I85" s="655"/>
      <c r="J85" s="655"/>
      <c r="K85" s="655"/>
      <c r="L85" s="655"/>
      <c r="M85" s="262">
        <v>0</v>
      </c>
      <c r="N85" s="202">
        <v>0</v>
      </c>
      <c r="O85" s="202">
        <v>0</v>
      </c>
      <c r="P85" s="202">
        <v>0</v>
      </c>
      <c r="Q85" s="245"/>
      <c r="S85" s="100"/>
      <c r="T85" s="209"/>
      <c r="U85" s="209"/>
      <c r="V85" s="209"/>
      <c r="W85" s="209"/>
    </row>
    <row r="86" spans="1:23" ht="21" thickBot="1" x14ac:dyDescent="0.3">
      <c r="A86" s="862"/>
      <c r="B86" s="973"/>
      <c r="C86" s="378">
        <v>4</v>
      </c>
      <c r="D86" s="161" t="s">
        <v>605</v>
      </c>
      <c r="E86" s="368"/>
      <c r="F86" s="655">
        <f t="shared" si="9"/>
        <v>0</v>
      </c>
      <c r="G86" s="655"/>
      <c r="H86" s="655"/>
      <c r="I86" s="655"/>
      <c r="J86" s="655"/>
      <c r="K86" s="655"/>
      <c r="L86" s="655"/>
      <c r="M86" s="262">
        <v>0</v>
      </c>
      <c r="N86" s="202">
        <v>0</v>
      </c>
      <c r="O86" s="202">
        <v>0</v>
      </c>
      <c r="P86" s="202">
        <v>0</v>
      </c>
      <c r="Q86" s="245"/>
      <c r="S86" s="100"/>
      <c r="T86" s="100"/>
      <c r="U86" s="100"/>
      <c r="V86" s="100"/>
      <c r="W86" s="100"/>
    </row>
    <row r="87" spans="1:23" ht="21" thickBot="1" x14ac:dyDescent="0.3">
      <c r="A87" s="862"/>
      <c r="B87" s="973"/>
      <c r="C87" s="378">
        <v>5</v>
      </c>
      <c r="D87" s="161" t="s">
        <v>1476</v>
      </c>
      <c r="E87" s="368"/>
      <c r="F87" s="655">
        <f t="shared" si="9"/>
        <v>2.05524</v>
      </c>
      <c r="G87" s="655"/>
      <c r="H87" s="655"/>
      <c r="I87" s="655"/>
      <c r="J87" s="655"/>
      <c r="K87" s="655"/>
      <c r="L87" s="655"/>
      <c r="M87" s="262">
        <v>2</v>
      </c>
      <c r="N87" s="202">
        <v>2</v>
      </c>
      <c r="O87" s="202">
        <v>2</v>
      </c>
      <c r="P87" s="202">
        <v>2</v>
      </c>
      <c r="Q87" s="245"/>
      <c r="S87" s="246"/>
      <c r="T87" s="209"/>
      <c r="U87" s="209"/>
      <c r="V87" s="209"/>
      <c r="W87" s="209"/>
    </row>
    <row r="88" spans="1:23" ht="21" thickBot="1" x14ac:dyDescent="0.3">
      <c r="A88" s="862"/>
      <c r="B88" s="973"/>
      <c r="C88" s="378">
        <v>6</v>
      </c>
      <c r="D88" s="161" t="s">
        <v>604</v>
      </c>
      <c r="E88" s="368"/>
      <c r="F88" s="655">
        <f t="shared" si="9"/>
        <v>0</v>
      </c>
      <c r="G88" s="655"/>
      <c r="H88" s="655"/>
      <c r="I88" s="655"/>
      <c r="J88" s="655"/>
      <c r="K88" s="655"/>
      <c r="L88" s="655"/>
      <c r="M88" s="262">
        <v>0</v>
      </c>
      <c r="N88" s="202">
        <v>0</v>
      </c>
      <c r="O88" s="202">
        <v>0</v>
      </c>
      <c r="P88" s="202">
        <v>0</v>
      </c>
      <c r="Q88" s="245"/>
      <c r="S88" s="100"/>
      <c r="T88" s="100"/>
      <c r="U88" s="100"/>
      <c r="V88" s="100"/>
      <c r="W88" s="100"/>
    </row>
    <row r="89" spans="1:23" ht="19.5" customHeight="1" thickBot="1" x14ac:dyDescent="0.3">
      <c r="A89" s="862"/>
      <c r="B89" s="973"/>
      <c r="C89" s="378">
        <v>7</v>
      </c>
      <c r="D89" s="161" t="s">
        <v>960</v>
      </c>
      <c r="E89" s="368"/>
      <c r="F89" s="655">
        <f t="shared" si="9"/>
        <v>0</v>
      </c>
      <c r="G89" s="655"/>
      <c r="H89" s="655"/>
      <c r="I89" s="655"/>
      <c r="J89" s="655"/>
      <c r="K89" s="655"/>
      <c r="L89" s="655"/>
      <c r="M89" s="262">
        <v>0</v>
      </c>
      <c r="N89" s="202">
        <v>0</v>
      </c>
      <c r="O89" s="202">
        <v>0</v>
      </c>
      <c r="P89" s="202">
        <v>0</v>
      </c>
      <c r="Q89" s="245"/>
      <c r="S89" s="100"/>
      <c r="T89" s="100"/>
      <c r="U89" s="100"/>
      <c r="V89" s="100"/>
      <c r="W89" s="100"/>
    </row>
    <row r="90" spans="1:23" ht="21" thickBot="1" x14ac:dyDescent="0.3">
      <c r="A90" s="862"/>
      <c r="B90" s="973"/>
      <c r="C90" s="378">
        <v>8</v>
      </c>
      <c r="D90" s="161" t="s">
        <v>603</v>
      </c>
      <c r="E90" s="368"/>
      <c r="F90" s="655">
        <f t="shared" si="9"/>
        <v>76.728960000000001</v>
      </c>
      <c r="G90" s="655"/>
      <c r="H90" s="655"/>
      <c r="I90" s="655"/>
      <c r="J90" s="655"/>
      <c r="K90" s="655"/>
      <c r="L90" s="655"/>
      <c r="M90" s="262">
        <v>86</v>
      </c>
      <c r="N90" s="202">
        <v>40</v>
      </c>
      <c r="O90" s="202">
        <v>98</v>
      </c>
      <c r="P90" s="202">
        <v>0</v>
      </c>
      <c r="Q90" s="245"/>
      <c r="S90" s="100"/>
      <c r="T90" s="100"/>
      <c r="U90" s="100"/>
      <c r="V90" s="100"/>
      <c r="W90" s="100"/>
    </row>
    <row r="91" spans="1:23" ht="21" thickBot="1" x14ac:dyDescent="0.3">
      <c r="A91" s="862"/>
      <c r="B91" s="973"/>
      <c r="C91" s="378"/>
      <c r="D91" s="161"/>
      <c r="E91" s="368"/>
      <c r="F91" s="655">
        <f t="shared" si="9"/>
        <v>0</v>
      </c>
      <c r="G91" s="655"/>
      <c r="H91" s="655"/>
      <c r="I91" s="655"/>
      <c r="J91" s="655"/>
      <c r="K91" s="655"/>
      <c r="L91" s="655"/>
      <c r="M91" s="262"/>
      <c r="N91" s="341"/>
      <c r="O91" s="341"/>
      <c r="P91" s="341"/>
      <c r="Q91" s="245"/>
      <c r="S91" s="100"/>
      <c r="T91" s="100"/>
      <c r="U91" s="100"/>
      <c r="V91" s="100"/>
      <c r="W91" s="100"/>
    </row>
    <row r="92" spans="1:23" ht="21" thickBot="1" x14ac:dyDescent="0.3">
      <c r="A92" s="862"/>
      <c r="B92" s="973"/>
      <c r="C92" s="378"/>
      <c r="D92" s="161"/>
      <c r="E92" s="368"/>
      <c r="F92" s="368"/>
      <c r="G92" s="368"/>
      <c r="H92" s="368"/>
      <c r="I92" s="368"/>
      <c r="J92" s="368"/>
      <c r="K92" s="368"/>
      <c r="L92" s="368"/>
      <c r="M92" s="262"/>
      <c r="N92" s="341"/>
      <c r="O92" s="341"/>
      <c r="P92" s="341"/>
      <c r="Q92" s="245"/>
      <c r="S92" s="100"/>
      <c r="T92" s="100"/>
      <c r="U92" s="100"/>
      <c r="V92" s="100"/>
      <c r="W92" s="100"/>
    </row>
    <row r="93" spans="1:23" ht="21" thickBot="1" x14ac:dyDescent="0.3">
      <c r="A93" s="862"/>
      <c r="B93" s="973"/>
      <c r="C93" s="378"/>
      <c r="D93" s="3" t="s">
        <v>1187</v>
      </c>
      <c r="E93" s="370"/>
      <c r="F93" s="370"/>
      <c r="G93" s="370"/>
      <c r="H93" s="370"/>
      <c r="I93" s="370"/>
      <c r="J93" s="370"/>
      <c r="K93" s="370"/>
      <c r="L93" s="370"/>
      <c r="M93" s="249">
        <f>SUM(M83:M92)</f>
        <v>96</v>
      </c>
      <c r="N93" s="69">
        <f>SUM(N83:N92)</f>
        <v>68</v>
      </c>
      <c r="O93" s="69">
        <f>SUM(O83:O92)</f>
        <v>106</v>
      </c>
      <c r="P93" s="69">
        <f>SUM(P83:P92)</f>
        <v>14</v>
      </c>
      <c r="Q93" s="245"/>
      <c r="S93" s="100"/>
      <c r="T93" s="209"/>
      <c r="U93" s="209"/>
      <c r="V93" s="209"/>
      <c r="W93" s="209"/>
    </row>
    <row r="94" spans="1:23" ht="19.5" thickBot="1" x14ac:dyDescent="0.25">
      <c r="A94" s="862"/>
      <c r="B94" s="973"/>
      <c r="C94" s="378"/>
      <c r="D94" s="3" t="s">
        <v>1188</v>
      </c>
      <c r="E94" s="370"/>
      <c r="F94" s="370"/>
      <c r="G94" s="370"/>
      <c r="H94" s="370"/>
      <c r="I94" s="370"/>
      <c r="J94" s="370"/>
      <c r="K94" s="370"/>
      <c r="L94" s="370"/>
      <c r="M94" s="130">
        <f t="shared" ref="M94:O94" si="10">(M93*1.73*220*0.9)/1000</f>
        <v>32.883839999999999</v>
      </c>
      <c r="N94" s="130">
        <f t="shared" si="10"/>
        <v>23.292720000000003</v>
      </c>
      <c r="O94" s="130">
        <f t="shared" si="10"/>
        <v>36.309239999999996</v>
      </c>
      <c r="P94" s="131"/>
      <c r="Q94" s="156"/>
      <c r="S94" s="100"/>
      <c r="T94" s="209"/>
      <c r="U94" s="209"/>
      <c r="V94" s="209"/>
      <c r="W94" s="209"/>
    </row>
    <row r="95" spans="1:23" ht="19.5" thickBot="1" x14ac:dyDescent="0.3">
      <c r="A95" s="862"/>
      <c r="B95" s="973"/>
      <c r="C95" s="378"/>
      <c r="D95" s="3" t="s">
        <v>1189</v>
      </c>
      <c r="E95" s="371"/>
      <c r="F95" s="371"/>
      <c r="G95" s="371"/>
      <c r="H95" s="371"/>
      <c r="I95" s="371"/>
      <c r="J95" s="371"/>
      <c r="K95" s="371"/>
      <c r="L95" s="371"/>
      <c r="M95" s="869">
        <f>(M94+N94+O94)</f>
        <v>92.485799999999998</v>
      </c>
      <c r="N95" s="870"/>
      <c r="O95" s="870"/>
      <c r="P95" s="871"/>
      <c r="Q95" s="245"/>
      <c r="S95" s="100"/>
      <c r="T95" s="209"/>
      <c r="U95" s="209"/>
      <c r="V95" s="209"/>
      <c r="W95" s="209"/>
    </row>
    <row r="96" spans="1:23" ht="19.5" thickBot="1" x14ac:dyDescent="0.3">
      <c r="A96" s="862"/>
      <c r="B96" s="973"/>
      <c r="C96" s="381"/>
      <c r="D96" s="898"/>
      <c r="E96" s="899"/>
      <c r="F96" s="899"/>
      <c r="G96" s="899"/>
      <c r="H96" s="899"/>
      <c r="I96" s="899"/>
      <c r="J96" s="899"/>
      <c r="K96" s="899"/>
      <c r="L96" s="899"/>
      <c r="M96" s="899"/>
      <c r="N96" s="899"/>
      <c r="O96" s="899"/>
      <c r="P96" s="900"/>
      <c r="Q96" s="245"/>
      <c r="S96" s="100"/>
      <c r="T96" s="209"/>
      <c r="U96" s="209"/>
      <c r="V96" s="209"/>
      <c r="W96" s="209"/>
    </row>
    <row r="97" spans="1:23" ht="48" thickBot="1" x14ac:dyDescent="0.3">
      <c r="A97" s="862"/>
      <c r="B97" s="973"/>
      <c r="C97" s="364" t="s">
        <v>1309</v>
      </c>
      <c r="D97" s="242" t="s">
        <v>1200</v>
      </c>
      <c r="E97" s="367" t="s">
        <v>1308</v>
      </c>
      <c r="F97" s="475" t="s">
        <v>1381</v>
      </c>
      <c r="G97" s="475" t="s">
        <v>1415</v>
      </c>
      <c r="H97" s="681" t="s">
        <v>1416</v>
      </c>
      <c r="I97" s="475" t="s">
        <v>1417</v>
      </c>
      <c r="J97" s="681" t="s">
        <v>1319</v>
      </c>
      <c r="K97" s="475" t="s">
        <v>1418</v>
      </c>
      <c r="L97" s="475" t="s">
        <v>1419</v>
      </c>
      <c r="M97" s="124" t="str">
        <f>'Данные по ТП'!C152</f>
        <v>ТМ-630/10</v>
      </c>
      <c r="N97" s="125" t="s">
        <v>1225</v>
      </c>
      <c r="O97" s="124" t="s">
        <v>5</v>
      </c>
      <c r="P97" s="126">
        <f>'Данные по ТП'!F152</f>
        <v>63785</v>
      </c>
      <c r="Q97" s="245"/>
      <c r="S97" s="100"/>
      <c r="T97" s="100"/>
      <c r="U97" s="100"/>
      <c r="V97" s="100"/>
      <c r="W97" s="100"/>
    </row>
    <row r="98" spans="1:23" ht="21" thickBot="1" x14ac:dyDescent="0.3">
      <c r="A98" s="862"/>
      <c r="B98" s="973"/>
      <c r="C98" s="378">
        <v>9</v>
      </c>
      <c r="D98" s="161" t="s">
        <v>1584</v>
      </c>
      <c r="E98" s="368"/>
      <c r="F98" s="655">
        <f>((O98*1.73*220*0.9)/1000)+((N98*1.73*220*0.9)/1000)+((M98*1.73*220*0.9)/1000)</f>
        <v>0</v>
      </c>
      <c r="G98" s="845">
        <v>234</v>
      </c>
      <c r="H98" s="845">
        <v>240</v>
      </c>
      <c r="I98" s="845">
        <v>234</v>
      </c>
      <c r="J98" s="845">
        <v>408</v>
      </c>
      <c r="K98" s="845">
        <v>406</v>
      </c>
      <c r="L98" s="845">
        <v>406</v>
      </c>
      <c r="M98" s="262"/>
      <c r="N98" s="202"/>
      <c r="O98" s="202"/>
      <c r="P98" s="202"/>
      <c r="Q98" s="245"/>
      <c r="S98" s="100"/>
      <c r="T98" s="100"/>
      <c r="U98" s="100"/>
      <c r="V98" s="100"/>
      <c r="W98" s="100"/>
    </row>
    <row r="99" spans="1:23" ht="21" thickBot="1" x14ac:dyDescent="0.3">
      <c r="A99" s="862"/>
      <c r="B99" s="973"/>
      <c r="C99" s="378">
        <v>10</v>
      </c>
      <c r="D99" s="161" t="s">
        <v>602</v>
      </c>
      <c r="E99" s="368"/>
      <c r="F99" s="655">
        <f t="shared" ref="F99:F106" si="11">((O99*1.73*220*0.9)/1000)+((N99*1.73*220*0.9)/1000)+((M99*1.73*220*0.9)/1000)</f>
        <v>70.563239999999993</v>
      </c>
      <c r="G99" s="846"/>
      <c r="H99" s="846"/>
      <c r="I99" s="846"/>
      <c r="J99" s="846"/>
      <c r="K99" s="846"/>
      <c r="L99" s="846"/>
      <c r="M99" s="262">
        <v>82</v>
      </c>
      <c r="N99" s="202">
        <v>66</v>
      </c>
      <c r="O99" s="202">
        <v>58</v>
      </c>
      <c r="P99" s="202">
        <v>15</v>
      </c>
      <c r="Q99" s="245"/>
      <c r="S99" s="100"/>
      <c r="T99" s="100"/>
      <c r="U99" s="100"/>
      <c r="V99" s="100"/>
      <c r="W99" s="100"/>
    </row>
    <row r="100" spans="1:23" ht="21" thickBot="1" x14ac:dyDescent="0.3">
      <c r="A100" s="862"/>
      <c r="B100" s="973"/>
      <c r="C100" s="378">
        <v>11</v>
      </c>
      <c r="D100" s="161" t="s">
        <v>1676</v>
      </c>
      <c r="E100" s="368"/>
      <c r="F100" s="655">
        <f t="shared" si="11"/>
        <v>0</v>
      </c>
      <c r="G100" s="655"/>
      <c r="H100" s="655"/>
      <c r="I100" s="655"/>
      <c r="J100" s="655"/>
      <c r="K100" s="655"/>
      <c r="L100" s="655"/>
      <c r="M100" s="262">
        <v>0</v>
      </c>
      <c r="N100" s="202">
        <v>0</v>
      </c>
      <c r="O100" s="202">
        <v>0</v>
      </c>
      <c r="P100" s="202">
        <v>0</v>
      </c>
      <c r="Q100" s="245"/>
      <c r="S100" s="100"/>
      <c r="T100" s="209"/>
      <c r="U100" s="209"/>
      <c r="V100" s="209"/>
      <c r="W100" s="209"/>
    </row>
    <row r="101" spans="1:23" ht="21" thickBot="1" x14ac:dyDescent="0.3">
      <c r="A101" s="862"/>
      <c r="B101" s="973"/>
      <c r="C101" s="378">
        <v>12</v>
      </c>
      <c r="D101" s="161" t="s">
        <v>961</v>
      </c>
      <c r="E101" s="368"/>
      <c r="F101" s="655">
        <f t="shared" si="11"/>
        <v>75.358800000000002</v>
      </c>
      <c r="G101" s="655"/>
      <c r="H101" s="655"/>
      <c r="I101" s="655"/>
      <c r="J101" s="655"/>
      <c r="K101" s="655"/>
      <c r="L101" s="655"/>
      <c r="M101" s="262">
        <v>60</v>
      </c>
      <c r="N101" s="202">
        <v>70</v>
      </c>
      <c r="O101" s="202">
        <v>90</v>
      </c>
      <c r="P101" s="202">
        <v>25</v>
      </c>
      <c r="Q101" s="245"/>
      <c r="S101" s="100"/>
      <c r="T101" s="100"/>
      <c r="U101" s="100"/>
      <c r="V101" s="100"/>
      <c r="W101" s="100"/>
    </row>
    <row r="102" spans="1:23" ht="21" thickBot="1" x14ac:dyDescent="0.3">
      <c r="A102" s="862"/>
      <c r="B102" s="973"/>
      <c r="C102" s="378">
        <v>13</v>
      </c>
      <c r="D102" s="161" t="s">
        <v>600</v>
      </c>
      <c r="E102" s="368"/>
      <c r="F102" s="655">
        <f t="shared" si="11"/>
        <v>44.530200000000001</v>
      </c>
      <c r="G102" s="655"/>
      <c r="H102" s="655"/>
      <c r="I102" s="655"/>
      <c r="J102" s="655"/>
      <c r="K102" s="655"/>
      <c r="L102" s="655"/>
      <c r="M102" s="262">
        <v>35</v>
      </c>
      <c r="N102" s="202">
        <v>60</v>
      </c>
      <c r="O102" s="202">
        <v>35</v>
      </c>
      <c r="P102" s="202">
        <v>10</v>
      </c>
      <c r="Q102" s="245"/>
      <c r="S102" s="100"/>
      <c r="T102" s="209"/>
      <c r="U102" s="209"/>
      <c r="V102" s="209"/>
      <c r="W102" s="209"/>
    </row>
    <row r="103" spans="1:23" ht="21" thickBot="1" x14ac:dyDescent="0.3">
      <c r="A103" s="862"/>
      <c r="B103" s="973"/>
      <c r="C103" s="378">
        <v>14</v>
      </c>
      <c r="D103" s="161" t="s">
        <v>601</v>
      </c>
      <c r="E103" s="368"/>
      <c r="F103" s="655">
        <f t="shared" si="11"/>
        <v>28.430819999999997</v>
      </c>
      <c r="G103" s="655"/>
      <c r="H103" s="655"/>
      <c r="I103" s="655"/>
      <c r="J103" s="655"/>
      <c r="K103" s="655"/>
      <c r="L103" s="655"/>
      <c r="M103" s="262">
        <v>20</v>
      </c>
      <c r="N103" s="202">
        <v>35</v>
      </c>
      <c r="O103" s="202">
        <v>28</v>
      </c>
      <c r="P103" s="202">
        <v>4</v>
      </c>
      <c r="Q103" s="245"/>
      <c r="S103" s="100"/>
      <c r="T103" s="100"/>
      <c r="U103" s="100"/>
      <c r="V103" s="100"/>
      <c r="W103" s="100"/>
    </row>
    <row r="104" spans="1:23" ht="21" thickBot="1" x14ac:dyDescent="0.3">
      <c r="A104" s="862"/>
      <c r="B104" s="973"/>
      <c r="C104" s="378">
        <v>15</v>
      </c>
      <c r="D104" s="161" t="s">
        <v>598</v>
      </c>
      <c r="E104" s="368"/>
      <c r="F104" s="655">
        <f t="shared" si="11"/>
        <v>43.160040000000002</v>
      </c>
      <c r="G104" s="655"/>
      <c r="H104" s="655"/>
      <c r="I104" s="655"/>
      <c r="J104" s="655"/>
      <c r="K104" s="655"/>
      <c r="L104" s="655"/>
      <c r="M104" s="262">
        <v>40</v>
      </c>
      <c r="N104" s="202">
        <v>45</v>
      </c>
      <c r="O104" s="202">
        <v>41</v>
      </c>
      <c r="P104" s="202">
        <v>8</v>
      </c>
      <c r="Q104" s="245"/>
    </row>
    <row r="105" spans="1:23" ht="21" thickBot="1" x14ac:dyDescent="0.3">
      <c r="A105" s="862"/>
      <c r="B105" s="973"/>
      <c r="C105" s="378">
        <v>16</v>
      </c>
      <c r="D105" s="161" t="s">
        <v>599</v>
      </c>
      <c r="E105" s="368"/>
      <c r="F105" s="655">
        <f t="shared" si="11"/>
        <v>12.331440000000001</v>
      </c>
      <c r="G105" s="655"/>
      <c r="H105" s="655"/>
      <c r="I105" s="655"/>
      <c r="J105" s="655"/>
      <c r="K105" s="655"/>
      <c r="L105" s="655"/>
      <c r="M105" s="262">
        <v>10</v>
      </c>
      <c r="N105" s="202">
        <v>9</v>
      </c>
      <c r="O105" s="202">
        <v>17</v>
      </c>
      <c r="P105" s="202">
        <v>26</v>
      </c>
      <c r="Q105" s="245"/>
    </row>
    <row r="106" spans="1:23" ht="21" thickBot="1" x14ac:dyDescent="0.3">
      <c r="A106" s="862"/>
      <c r="B106" s="973"/>
      <c r="C106" s="378"/>
      <c r="D106" s="161"/>
      <c r="E106" s="368"/>
      <c r="F106" s="655">
        <f t="shared" si="11"/>
        <v>0</v>
      </c>
      <c r="G106" s="655"/>
      <c r="H106" s="655"/>
      <c r="I106" s="655"/>
      <c r="J106" s="655"/>
      <c r="K106" s="655"/>
      <c r="L106" s="655"/>
      <c r="M106" s="262"/>
      <c r="N106" s="341"/>
      <c r="O106" s="341"/>
      <c r="P106" s="341"/>
      <c r="Q106" s="245"/>
    </row>
    <row r="107" spans="1:23" ht="21" thickBot="1" x14ac:dyDescent="0.3">
      <c r="A107" s="862"/>
      <c r="B107" s="973"/>
      <c r="C107" s="378"/>
      <c r="D107" s="161"/>
      <c r="E107" s="368"/>
      <c r="F107" s="368"/>
      <c r="G107" s="368"/>
      <c r="H107" s="368"/>
      <c r="I107" s="368"/>
      <c r="J107" s="368"/>
      <c r="K107" s="368"/>
      <c r="L107" s="368"/>
      <c r="M107" s="262"/>
      <c r="N107" s="341"/>
      <c r="O107" s="341"/>
      <c r="P107" s="341"/>
      <c r="Q107" s="245"/>
    </row>
    <row r="108" spans="1:23" ht="21" thickBot="1" x14ac:dyDescent="0.3">
      <c r="A108" s="862"/>
      <c r="B108" s="973"/>
      <c r="C108" s="378"/>
      <c r="D108" s="3" t="s">
        <v>1186</v>
      </c>
      <c r="E108" s="370"/>
      <c r="F108" s="370"/>
      <c r="G108" s="370"/>
      <c r="H108" s="370"/>
      <c r="I108" s="370"/>
      <c r="J108" s="370"/>
      <c r="K108" s="370"/>
      <c r="L108" s="370"/>
      <c r="M108" s="249">
        <f>SUM(M99:M107)</f>
        <v>247</v>
      </c>
      <c r="N108" s="69">
        <f>SUM(N99:N107)</f>
        <v>285</v>
      </c>
      <c r="O108" s="69">
        <f>SUM(O99:O107)</f>
        <v>269</v>
      </c>
      <c r="P108" s="69">
        <f>SUM(P99:P107)</f>
        <v>88</v>
      </c>
      <c r="Q108" s="245"/>
    </row>
    <row r="109" spans="1:23" ht="19.5" thickBot="1" x14ac:dyDescent="0.25">
      <c r="A109" s="862"/>
      <c r="B109" s="973"/>
      <c r="C109" s="378"/>
      <c r="D109" s="3" t="s">
        <v>1188</v>
      </c>
      <c r="E109" s="370"/>
      <c r="F109" s="370"/>
      <c r="G109" s="370"/>
      <c r="H109" s="370"/>
      <c r="I109" s="370"/>
      <c r="J109" s="370"/>
      <c r="K109" s="370"/>
      <c r="L109" s="370"/>
      <c r="M109" s="130">
        <f t="shared" ref="M109:O109" si="12">(M108*1.73*220*0.9)/1000</f>
        <v>84.607380000000006</v>
      </c>
      <c r="N109" s="130">
        <f t="shared" si="12"/>
        <v>97.623900000000006</v>
      </c>
      <c r="O109" s="130">
        <f t="shared" si="12"/>
        <v>92.143259999999998</v>
      </c>
      <c r="P109" s="131"/>
      <c r="Q109" s="156"/>
    </row>
    <row r="110" spans="1:23" ht="18.75" thickBot="1" x14ac:dyDescent="0.3">
      <c r="A110" s="862"/>
      <c r="B110" s="973"/>
      <c r="C110" s="378"/>
      <c r="D110" s="3" t="s">
        <v>1190</v>
      </c>
      <c r="E110" s="371"/>
      <c r="F110" s="371"/>
      <c r="G110" s="371"/>
      <c r="H110" s="371"/>
      <c r="I110" s="371"/>
      <c r="J110" s="371"/>
      <c r="K110" s="371"/>
      <c r="L110" s="371"/>
      <c r="M110" s="869">
        <f>(M109+N109+O109)</f>
        <v>274.37454000000002</v>
      </c>
      <c r="N110" s="870"/>
      <c r="O110" s="870"/>
      <c r="P110" s="871"/>
      <c r="Q110" s="245"/>
    </row>
    <row r="111" spans="1:23" ht="21" thickBot="1" x14ac:dyDescent="0.3">
      <c r="A111" s="863"/>
      <c r="B111" s="974"/>
      <c r="C111" s="382"/>
      <c r="D111" s="13" t="s">
        <v>53</v>
      </c>
      <c r="E111" s="384"/>
      <c r="F111" s="384"/>
      <c r="G111" s="384"/>
      <c r="H111" s="384"/>
      <c r="I111" s="384"/>
      <c r="J111" s="384"/>
      <c r="K111" s="384"/>
      <c r="L111" s="384"/>
      <c r="M111" s="252">
        <f>M93+M108</f>
        <v>343</v>
      </c>
      <c r="N111" s="248">
        <v>257</v>
      </c>
      <c r="O111" s="248">
        <v>211</v>
      </c>
      <c r="P111" s="67">
        <f>P108+P93</f>
        <v>102</v>
      </c>
      <c r="Q111" s="245"/>
    </row>
    <row r="112" spans="1:23" ht="50.25" customHeight="1" thickBot="1" x14ac:dyDescent="0.3">
      <c r="A112" s="606"/>
      <c r="B112" s="606"/>
      <c r="C112" s="606"/>
      <c r="D112" s="598" t="str">
        <f>HYPERLINK("#Оглавление!h13","&lt;&lt;&lt;&lt;&lt;")</f>
        <v>&lt;&lt;&lt;&lt;&lt;</v>
      </c>
      <c r="E112" s="606"/>
      <c r="F112" s="606"/>
      <c r="G112" s="606"/>
      <c r="H112" s="606"/>
      <c r="I112" s="606"/>
      <c r="J112" s="606"/>
      <c r="K112" s="606"/>
      <c r="L112" s="606"/>
      <c r="M112" s="606"/>
      <c r="N112" s="606"/>
      <c r="O112" s="606"/>
      <c r="P112" s="606"/>
      <c r="Q112" s="245"/>
    </row>
    <row r="113" spans="1:17" ht="48" thickBot="1" x14ac:dyDescent="0.3">
      <c r="A113" s="734">
        <v>44885</v>
      </c>
      <c r="B113" s="68"/>
      <c r="C113" s="364" t="s">
        <v>1309</v>
      </c>
      <c r="D113" s="170" t="s">
        <v>1224</v>
      </c>
      <c r="E113" s="367" t="s">
        <v>1308</v>
      </c>
      <c r="F113" s="475" t="s">
        <v>1381</v>
      </c>
      <c r="G113" s="475" t="s">
        <v>1415</v>
      </c>
      <c r="H113" s="681" t="s">
        <v>1416</v>
      </c>
      <c r="I113" s="475" t="s">
        <v>1417</v>
      </c>
      <c r="J113" s="681" t="s">
        <v>1319</v>
      </c>
      <c r="K113" s="475" t="s">
        <v>1418</v>
      </c>
      <c r="L113" s="475" t="s">
        <v>1419</v>
      </c>
      <c r="M113" s="124" t="str">
        <f>'Данные по ТП'!C153</f>
        <v>ТМ-630/10</v>
      </c>
      <c r="N113" s="125" t="s">
        <v>1225</v>
      </c>
      <c r="O113" s="124" t="s">
        <v>5</v>
      </c>
      <c r="P113" s="126">
        <f>'Данные по ТП'!F153</f>
        <v>51498</v>
      </c>
      <c r="Q113" s="245"/>
    </row>
    <row r="114" spans="1:17" ht="21" thickBot="1" x14ac:dyDescent="0.3">
      <c r="A114" s="862" t="s">
        <v>1649</v>
      </c>
      <c r="B114" s="973" t="s">
        <v>722</v>
      </c>
      <c r="C114" s="378">
        <v>1</v>
      </c>
      <c r="D114" s="161" t="s">
        <v>823</v>
      </c>
      <c r="E114" s="368"/>
      <c r="F114" s="655">
        <f>((O114*1.73*220*0.9)/1000)+((N114*1.73*220*0.9)/1000)+((M114*1.73*220*0.9)/1000)</f>
        <v>24.662880000000001</v>
      </c>
      <c r="G114" s="845">
        <v>230</v>
      </c>
      <c r="H114" s="845">
        <v>231</v>
      </c>
      <c r="I114" s="845">
        <v>235</v>
      </c>
      <c r="J114" s="845">
        <v>402</v>
      </c>
      <c r="K114" s="845">
        <v>402</v>
      </c>
      <c r="L114" s="845">
        <v>400</v>
      </c>
      <c r="M114" s="262">
        <v>16</v>
      </c>
      <c r="N114" s="202">
        <v>24</v>
      </c>
      <c r="O114" s="202">
        <v>32</v>
      </c>
      <c r="P114" s="202">
        <v>10</v>
      </c>
      <c r="Q114" s="245"/>
    </row>
    <row r="115" spans="1:17" ht="21" thickBot="1" x14ac:dyDescent="0.3">
      <c r="A115" s="862"/>
      <c r="B115" s="973"/>
      <c r="C115" s="378">
        <v>2</v>
      </c>
      <c r="D115" s="161" t="s">
        <v>608</v>
      </c>
      <c r="E115" s="368"/>
      <c r="F115" s="655">
        <f t="shared" ref="F115:F125" si="13">((O115*1.73*220*0.9)/1000)+((N115*1.73*220*0.9)/1000)+((M115*1.73*220*0.9)/1000)</f>
        <v>12.67398</v>
      </c>
      <c r="G115" s="846"/>
      <c r="H115" s="846"/>
      <c r="I115" s="846"/>
      <c r="J115" s="846"/>
      <c r="K115" s="846"/>
      <c r="L115" s="846"/>
      <c r="M115" s="262">
        <v>12</v>
      </c>
      <c r="N115" s="202">
        <v>0</v>
      </c>
      <c r="O115" s="202">
        <v>25</v>
      </c>
      <c r="P115" s="202">
        <v>20</v>
      </c>
      <c r="Q115" s="245"/>
    </row>
    <row r="116" spans="1:17" ht="21" thickBot="1" x14ac:dyDescent="0.3">
      <c r="A116" s="862"/>
      <c r="B116" s="973"/>
      <c r="C116" s="378">
        <v>3</v>
      </c>
      <c r="D116" s="161" t="s">
        <v>609</v>
      </c>
      <c r="E116" s="368"/>
      <c r="F116" s="655">
        <f t="shared" si="13"/>
        <v>39.734639999999999</v>
      </c>
      <c r="G116" s="655"/>
      <c r="H116" s="655"/>
      <c r="I116" s="655"/>
      <c r="J116" s="655"/>
      <c r="K116" s="655"/>
      <c r="L116" s="655"/>
      <c r="M116" s="262">
        <v>50</v>
      </c>
      <c r="N116" s="202">
        <v>41</v>
      </c>
      <c r="O116" s="202">
        <v>25</v>
      </c>
      <c r="P116" s="202">
        <v>16</v>
      </c>
      <c r="Q116" s="245"/>
    </row>
    <row r="117" spans="1:17" ht="21" thickBot="1" x14ac:dyDescent="0.3">
      <c r="A117" s="862"/>
      <c r="B117" s="973"/>
      <c r="C117" s="378">
        <v>4</v>
      </c>
      <c r="D117" s="161" t="s">
        <v>610</v>
      </c>
      <c r="E117" s="368"/>
      <c r="F117" s="655">
        <f t="shared" si="13"/>
        <v>27.403199999999998</v>
      </c>
      <c r="G117" s="655"/>
      <c r="H117" s="655"/>
      <c r="I117" s="655"/>
      <c r="J117" s="655"/>
      <c r="K117" s="655"/>
      <c r="L117" s="655"/>
      <c r="M117" s="262">
        <v>48</v>
      </c>
      <c r="N117" s="202">
        <v>16</v>
      </c>
      <c r="O117" s="202">
        <v>16</v>
      </c>
      <c r="P117" s="202">
        <v>16</v>
      </c>
      <c r="Q117" s="245"/>
    </row>
    <row r="118" spans="1:17" ht="21" thickBot="1" x14ac:dyDescent="0.3">
      <c r="A118" s="862"/>
      <c r="B118" s="973"/>
      <c r="C118" s="378">
        <v>5</v>
      </c>
      <c r="D118" s="161" t="s">
        <v>611</v>
      </c>
      <c r="E118" s="368"/>
      <c r="F118" s="655">
        <f t="shared" si="13"/>
        <v>0</v>
      </c>
      <c r="G118" s="655"/>
      <c r="H118" s="655"/>
      <c r="I118" s="655"/>
      <c r="J118" s="655"/>
      <c r="K118" s="655"/>
      <c r="L118" s="655"/>
      <c r="M118" s="262">
        <v>0</v>
      </c>
      <c r="N118" s="202">
        <v>0</v>
      </c>
      <c r="O118" s="202">
        <v>0</v>
      </c>
      <c r="P118" s="202">
        <v>0</v>
      </c>
      <c r="Q118" s="245"/>
    </row>
    <row r="119" spans="1:17" ht="21" thickBot="1" x14ac:dyDescent="0.3">
      <c r="A119" s="862"/>
      <c r="B119" s="973"/>
      <c r="C119" s="378">
        <v>6</v>
      </c>
      <c r="D119" s="161" t="s">
        <v>824</v>
      </c>
      <c r="E119" s="368"/>
      <c r="F119" s="655">
        <f t="shared" si="13"/>
        <v>17.126999999999999</v>
      </c>
      <c r="G119" s="655"/>
      <c r="H119" s="655"/>
      <c r="I119" s="655"/>
      <c r="J119" s="655"/>
      <c r="K119" s="655"/>
      <c r="L119" s="655"/>
      <c r="M119" s="262">
        <v>25</v>
      </c>
      <c r="N119" s="202">
        <v>6</v>
      </c>
      <c r="O119" s="202">
        <v>19</v>
      </c>
      <c r="P119" s="202">
        <v>10</v>
      </c>
      <c r="Q119" s="245"/>
    </row>
    <row r="120" spans="1:17" ht="21" thickBot="1" x14ac:dyDescent="0.3">
      <c r="A120" s="862"/>
      <c r="B120" s="973"/>
      <c r="C120" s="378">
        <v>7</v>
      </c>
      <c r="D120" s="161" t="s">
        <v>830</v>
      </c>
      <c r="E120" s="368"/>
      <c r="F120" s="655">
        <f t="shared" si="13"/>
        <v>0</v>
      </c>
      <c r="G120" s="655"/>
      <c r="H120" s="655"/>
      <c r="I120" s="655"/>
      <c r="J120" s="655"/>
      <c r="K120" s="655"/>
      <c r="L120" s="655"/>
      <c r="M120" s="262">
        <v>0</v>
      </c>
      <c r="N120" s="202">
        <v>0</v>
      </c>
      <c r="O120" s="202">
        <v>0</v>
      </c>
      <c r="P120" s="202">
        <v>0</v>
      </c>
      <c r="Q120" s="245"/>
    </row>
    <row r="121" spans="1:17" ht="19.5" customHeight="1" thickBot="1" x14ac:dyDescent="0.3">
      <c r="A121" s="862"/>
      <c r="B121" s="973"/>
      <c r="C121" s="378">
        <v>8</v>
      </c>
      <c r="D121" s="161" t="s">
        <v>825</v>
      </c>
      <c r="E121" s="368"/>
      <c r="F121" s="655">
        <f t="shared" si="13"/>
        <v>0</v>
      </c>
      <c r="G121" s="655"/>
      <c r="H121" s="655"/>
      <c r="I121" s="655"/>
      <c r="J121" s="655"/>
      <c r="K121" s="655"/>
      <c r="L121" s="655"/>
      <c r="M121" s="262">
        <v>0</v>
      </c>
      <c r="N121" s="202">
        <v>0</v>
      </c>
      <c r="O121" s="202">
        <v>0</v>
      </c>
      <c r="P121" s="202">
        <v>0</v>
      </c>
      <c r="Q121" s="245"/>
    </row>
    <row r="122" spans="1:17" ht="21" thickBot="1" x14ac:dyDescent="0.3">
      <c r="A122" s="862"/>
      <c r="B122" s="973"/>
      <c r="C122" s="378">
        <v>21</v>
      </c>
      <c r="D122" s="161" t="s">
        <v>612</v>
      </c>
      <c r="E122" s="368"/>
      <c r="F122" s="655">
        <f t="shared" si="13"/>
        <v>25.6905</v>
      </c>
      <c r="G122" s="655"/>
      <c r="H122" s="655"/>
      <c r="I122" s="655"/>
      <c r="J122" s="655"/>
      <c r="K122" s="655"/>
      <c r="L122" s="655"/>
      <c r="M122" s="262">
        <v>25</v>
      </c>
      <c r="N122" s="202">
        <v>20</v>
      </c>
      <c r="O122" s="202">
        <v>30</v>
      </c>
      <c r="P122" s="202">
        <v>10</v>
      </c>
      <c r="Q122" s="245"/>
    </row>
    <row r="123" spans="1:17" ht="21" thickBot="1" x14ac:dyDescent="0.3">
      <c r="A123" s="862"/>
      <c r="B123" s="973"/>
      <c r="C123" s="378">
        <v>22</v>
      </c>
      <c r="D123" s="161" t="s">
        <v>613</v>
      </c>
      <c r="E123" s="368"/>
      <c r="F123" s="655">
        <f t="shared" si="13"/>
        <v>28.430819999999997</v>
      </c>
      <c r="G123" s="655"/>
      <c r="H123" s="655"/>
      <c r="I123" s="655"/>
      <c r="J123" s="655"/>
      <c r="K123" s="655"/>
      <c r="L123" s="655"/>
      <c r="M123" s="262">
        <v>28</v>
      </c>
      <c r="N123" s="202">
        <v>13</v>
      </c>
      <c r="O123" s="202">
        <v>42</v>
      </c>
      <c r="P123" s="202">
        <v>8</v>
      </c>
      <c r="Q123" s="245"/>
    </row>
    <row r="124" spans="1:17" ht="21" thickBot="1" x14ac:dyDescent="0.3">
      <c r="A124" s="862"/>
      <c r="B124" s="973"/>
      <c r="C124" s="378">
        <v>23</v>
      </c>
      <c r="D124" s="161" t="s">
        <v>614</v>
      </c>
      <c r="E124" s="368"/>
      <c r="F124" s="655">
        <f t="shared" si="13"/>
        <v>18.154620000000001</v>
      </c>
      <c r="G124" s="655"/>
      <c r="H124" s="655"/>
      <c r="I124" s="655"/>
      <c r="J124" s="655"/>
      <c r="K124" s="655"/>
      <c r="L124" s="655"/>
      <c r="M124" s="262">
        <v>22</v>
      </c>
      <c r="N124" s="202">
        <v>12</v>
      </c>
      <c r="O124" s="202">
        <v>19</v>
      </c>
      <c r="P124" s="202">
        <v>10</v>
      </c>
      <c r="Q124" s="245"/>
    </row>
    <row r="125" spans="1:17" ht="21" thickBot="1" x14ac:dyDescent="0.3">
      <c r="A125" s="862"/>
      <c r="B125" s="973"/>
      <c r="C125" s="378">
        <v>24</v>
      </c>
      <c r="D125" s="161" t="s">
        <v>615</v>
      </c>
      <c r="E125" s="368"/>
      <c r="F125" s="655">
        <f t="shared" si="13"/>
        <v>50.010840000000002</v>
      </c>
      <c r="G125" s="655"/>
      <c r="H125" s="655"/>
      <c r="I125" s="655"/>
      <c r="J125" s="655"/>
      <c r="K125" s="655"/>
      <c r="L125" s="655"/>
      <c r="M125" s="262">
        <v>41</v>
      </c>
      <c r="N125" s="202">
        <v>75</v>
      </c>
      <c r="O125" s="202">
        <v>30</v>
      </c>
      <c r="P125" s="202">
        <v>26</v>
      </c>
      <c r="Q125" s="245"/>
    </row>
    <row r="126" spans="1:17" ht="21" thickBot="1" x14ac:dyDescent="0.3">
      <c r="A126" s="862"/>
      <c r="B126" s="973"/>
      <c r="C126" s="378"/>
      <c r="D126" s="161"/>
      <c r="E126" s="368"/>
      <c r="F126" s="368"/>
      <c r="G126" s="368"/>
      <c r="H126" s="368"/>
      <c r="I126" s="368"/>
      <c r="J126" s="368"/>
      <c r="K126" s="368"/>
      <c r="L126" s="368"/>
      <c r="M126" s="262"/>
      <c r="N126" s="341"/>
      <c r="O126" s="341"/>
      <c r="P126" s="341"/>
      <c r="Q126" s="245"/>
    </row>
    <row r="127" spans="1:17" ht="21" thickBot="1" x14ac:dyDescent="0.3">
      <c r="A127" s="862"/>
      <c r="B127" s="973"/>
      <c r="C127" s="378"/>
      <c r="D127" s="161"/>
      <c r="E127" s="368"/>
      <c r="F127" s="368"/>
      <c r="G127" s="368"/>
      <c r="H127" s="368"/>
      <c r="I127" s="368"/>
      <c r="J127" s="368"/>
      <c r="K127" s="368"/>
      <c r="L127" s="368"/>
      <c r="M127" s="262"/>
      <c r="N127" s="341"/>
      <c r="O127" s="341"/>
      <c r="P127" s="341"/>
      <c r="Q127" s="245"/>
    </row>
    <row r="128" spans="1:17" ht="18.75" customHeight="1" thickBot="1" x14ac:dyDescent="0.3">
      <c r="A128" s="862"/>
      <c r="B128" s="973"/>
      <c r="C128" s="378"/>
      <c r="D128" s="3" t="s">
        <v>1187</v>
      </c>
      <c r="E128" s="370"/>
      <c r="F128" s="370"/>
      <c r="G128" s="370"/>
      <c r="H128" s="370"/>
      <c r="I128" s="370"/>
      <c r="J128" s="370"/>
      <c r="K128" s="370"/>
      <c r="L128" s="370"/>
      <c r="M128" s="249">
        <f>SUM(M114:M127)</f>
        <v>267</v>
      </c>
      <c r="N128" s="69">
        <f>SUM(N114:N127)</f>
        <v>207</v>
      </c>
      <c r="O128" s="69">
        <f>SUM(O114:O127)</f>
        <v>238</v>
      </c>
      <c r="P128" s="69">
        <f>SUM(P114:P127)</f>
        <v>126</v>
      </c>
      <c r="Q128" s="245"/>
    </row>
    <row r="129" spans="1:17 16384:16384" ht="19.5" thickBot="1" x14ac:dyDescent="0.25">
      <c r="A129" s="862"/>
      <c r="B129" s="973"/>
      <c r="C129" s="378"/>
      <c r="D129" s="3" t="s">
        <v>1188</v>
      </c>
      <c r="E129" s="370"/>
      <c r="F129" s="370"/>
      <c r="G129" s="370"/>
      <c r="H129" s="370"/>
      <c r="I129" s="370"/>
      <c r="J129" s="370"/>
      <c r="K129" s="370"/>
      <c r="L129" s="370"/>
      <c r="M129" s="130">
        <f t="shared" ref="M129:O129" si="14">(M128*1.73*220*0.9)/1000</f>
        <v>91.458179999999999</v>
      </c>
      <c r="N129" s="130">
        <f t="shared" si="14"/>
        <v>70.905779999999993</v>
      </c>
      <c r="O129" s="130">
        <f t="shared" si="14"/>
        <v>81.52452000000001</v>
      </c>
      <c r="P129" s="131"/>
      <c r="Q129" s="156"/>
    </row>
    <row r="130" spans="1:17 16384:16384" ht="18.75" customHeight="1" thickBot="1" x14ac:dyDescent="0.3">
      <c r="A130" s="862"/>
      <c r="B130" s="973"/>
      <c r="C130" s="378"/>
      <c r="D130" s="3" t="s">
        <v>1189</v>
      </c>
      <c r="E130" s="371"/>
      <c r="F130" s="371"/>
      <c r="G130" s="371"/>
      <c r="H130" s="371"/>
      <c r="I130" s="371"/>
      <c r="J130" s="371"/>
      <c r="K130" s="371"/>
      <c r="L130" s="371"/>
      <c r="M130" s="869">
        <f>(M129+N129+O129)</f>
        <v>243.88848000000002</v>
      </c>
      <c r="N130" s="870"/>
      <c r="O130" s="870"/>
      <c r="P130" s="871"/>
      <c r="Q130" s="245"/>
    </row>
    <row r="131" spans="1:17 16384:16384" ht="19.5" thickBot="1" x14ac:dyDescent="0.3">
      <c r="A131" s="862"/>
      <c r="B131" s="973"/>
      <c r="C131" s="381"/>
      <c r="D131" s="898"/>
      <c r="E131" s="899"/>
      <c r="F131" s="899"/>
      <c r="G131" s="899"/>
      <c r="H131" s="899"/>
      <c r="I131" s="899"/>
      <c r="J131" s="899"/>
      <c r="K131" s="899"/>
      <c r="L131" s="899"/>
      <c r="M131" s="899"/>
      <c r="N131" s="899"/>
      <c r="O131" s="899"/>
      <c r="P131" s="900"/>
      <c r="Q131" s="245"/>
    </row>
    <row r="132" spans="1:17 16384:16384" ht="48" thickBot="1" x14ac:dyDescent="0.3">
      <c r="A132" s="862"/>
      <c r="B132" s="973"/>
      <c r="C132" s="364" t="s">
        <v>1309</v>
      </c>
      <c r="D132" s="242" t="s">
        <v>1200</v>
      </c>
      <c r="E132" s="367" t="s">
        <v>1308</v>
      </c>
      <c r="F132" s="475" t="s">
        <v>1381</v>
      </c>
      <c r="G132" s="475" t="s">
        <v>1415</v>
      </c>
      <c r="H132" s="681" t="s">
        <v>1416</v>
      </c>
      <c r="I132" s="475" t="s">
        <v>1417</v>
      </c>
      <c r="J132" s="681" t="s">
        <v>1319</v>
      </c>
      <c r="K132" s="475" t="s">
        <v>1418</v>
      </c>
      <c r="L132" s="475" t="s">
        <v>1419</v>
      </c>
      <c r="M132" s="124" t="str">
        <f>'Данные по ТП'!C152</f>
        <v>ТМ-630/10</v>
      </c>
      <c r="N132" s="125" t="s">
        <v>1225</v>
      </c>
      <c r="O132" s="124" t="s">
        <v>5</v>
      </c>
      <c r="P132" s="126">
        <f>'Данные по ТП'!F154</f>
        <v>37526</v>
      </c>
      <c r="Q132" s="245"/>
    </row>
    <row r="133" spans="1:17 16384:16384" ht="21" thickBot="1" x14ac:dyDescent="0.3">
      <c r="A133" s="862"/>
      <c r="B133" s="973"/>
      <c r="C133" s="378">
        <v>9</v>
      </c>
      <c r="D133" s="161" t="s">
        <v>616</v>
      </c>
      <c r="E133" s="368"/>
      <c r="F133" s="655">
        <f>((O133*1.73*220*0.9)/1000)+((N133*1.73*220*0.9)/1000)+((M133*1.73*220*0.9)/1000)</f>
        <v>53.778779999999998</v>
      </c>
      <c r="G133" s="845"/>
      <c r="H133" s="845"/>
      <c r="I133" s="845"/>
      <c r="J133" s="845"/>
      <c r="K133" s="845"/>
      <c r="L133" s="845"/>
      <c r="M133" s="262">
        <v>38</v>
      </c>
      <c r="N133" s="202">
        <v>75</v>
      </c>
      <c r="O133" s="202">
        <v>44</v>
      </c>
      <c r="P133" s="202">
        <v>20</v>
      </c>
      <c r="Q133" s="245"/>
      <c r="XFD133">
        <f t="shared" ref="XFD133:XFD140" si="15">SUM(M133:XFC133)</f>
        <v>177</v>
      </c>
    </row>
    <row r="134" spans="1:17 16384:16384" ht="21" thickBot="1" x14ac:dyDescent="0.3">
      <c r="A134" s="862"/>
      <c r="B134" s="973"/>
      <c r="C134" s="378">
        <v>10</v>
      </c>
      <c r="D134" s="161" t="s">
        <v>826</v>
      </c>
      <c r="E134" s="368"/>
      <c r="F134" s="655">
        <f t="shared" ref="F134:F145" si="16">((O134*1.73*220*0.9)/1000)+((N134*1.73*220*0.9)/1000)+((M134*1.73*220*0.9)/1000)</f>
        <v>32.541300000000007</v>
      </c>
      <c r="G134" s="846"/>
      <c r="H134" s="846"/>
      <c r="I134" s="846"/>
      <c r="J134" s="846"/>
      <c r="K134" s="846"/>
      <c r="L134" s="846"/>
      <c r="M134" s="262">
        <v>31</v>
      </c>
      <c r="N134" s="202">
        <v>34</v>
      </c>
      <c r="O134" s="202">
        <v>30</v>
      </c>
      <c r="P134" s="202">
        <v>15</v>
      </c>
      <c r="Q134" s="245"/>
      <c r="XFD134">
        <f t="shared" si="15"/>
        <v>110</v>
      </c>
    </row>
    <row r="135" spans="1:17 16384:16384" ht="21" thickBot="1" x14ac:dyDescent="0.3">
      <c r="A135" s="862"/>
      <c r="B135" s="973"/>
      <c r="C135" s="378">
        <v>11</v>
      </c>
      <c r="D135" s="161" t="s">
        <v>617</v>
      </c>
      <c r="E135" s="368"/>
      <c r="F135" s="655">
        <f t="shared" si="16"/>
        <v>41.104799999999997</v>
      </c>
      <c r="G135" s="655"/>
      <c r="H135" s="655"/>
      <c r="I135" s="655"/>
      <c r="J135" s="655"/>
      <c r="K135" s="655"/>
      <c r="L135" s="655"/>
      <c r="M135" s="262">
        <v>32</v>
      </c>
      <c r="N135" s="202">
        <v>42</v>
      </c>
      <c r="O135" s="202">
        <v>46</v>
      </c>
      <c r="P135" s="202">
        <v>10</v>
      </c>
      <c r="Q135" s="245"/>
      <c r="XFD135">
        <f t="shared" si="15"/>
        <v>130</v>
      </c>
    </row>
    <row r="136" spans="1:17 16384:16384" ht="21" thickBot="1" x14ac:dyDescent="0.3">
      <c r="A136" s="862"/>
      <c r="B136" s="973"/>
      <c r="C136" s="378">
        <v>12</v>
      </c>
      <c r="D136" s="161" t="s">
        <v>618</v>
      </c>
      <c r="E136" s="368"/>
      <c r="F136" s="655">
        <f t="shared" si="16"/>
        <v>28.773359999999997</v>
      </c>
      <c r="G136" s="655"/>
      <c r="H136" s="655"/>
      <c r="I136" s="655"/>
      <c r="J136" s="655"/>
      <c r="K136" s="655"/>
      <c r="L136" s="655"/>
      <c r="M136" s="262">
        <v>31</v>
      </c>
      <c r="N136" s="202">
        <v>28</v>
      </c>
      <c r="O136" s="202">
        <v>25</v>
      </c>
      <c r="P136" s="202">
        <v>5</v>
      </c>
      <c r="Q136" s="245"/>
      <c r="XFD136">
        <f t="shared" si="15"/>
        <v>89</v>
      </c>
    </row>
    <row r="137" spans="1:17 16384:16384" ht="21" thickBot="1" x14ac:dyDescent="0.3">
      <c r="A137" s="862"/>
      <c r="B137" s="973"/>
      <c r="C137" s="378">
        <v>13</v>
      </c>
      <c r="D137" s="161" t="s">
        <v>619</v>
      </c>
      <c r="E137" s="368"/>
      <c r="F137" s="655">
        <f t="shared" si="16"/>
        <v>0</v>
      </c>
      <c r="G137" s="655"/>
      <c r="H137" s="655"/>
      <c r="I137" s="655"/>
      <c r="J137" s="655"/>
      <c r="K137" s="655"/>
      <c r="L137" s="655"/>
      <c r="M137" s="262">
        <v>0</v>
      </c>
      <c r="N137" s="202">
        <v>0</v>
      </c>
      <c r="O137" s="202">
        <v>0</v>
      </c>
      <c r="P137" s="202">
        <v>0</v>
      </c>
      <c r="Q137" s="245"/>
      <c r="XFD137">
        <f t="shared" si="15"/>
        <v>0</v>
      </c>
    </row>
    <row r="138" spans="1:17 16384:16384" ht="21" thickBot="1" x14ac:dyDescent="0.3">
      <c r="A138" s="862"/>
      <c r="B138" s="973"/>
      <c r="C138" s="378">
        <v>14</v>
      </c>
      <c r="D138" s="161" t="s">
        <v>827</v>
      </c>
      <c r="E138" s="368"/>
      <c r="F138" s="655">
        <f t="shared" si="16"/>
        <v>14.72922</v>
      </c>
      <c r="G138" s="655"/>
      <c r="H138" s="655"/>
      <c r="I138" s="655"/>
      <c r="J138" s="655"/>
      <c r="K138" s="655"/>
      <c r="L138" s="655"/>
      <c r="M138" s="262">
        <v>18</v>
      </c>
      <c r="N138" s="202">
        <v>19</v>
      </c>
      <c r="O138" s="202">
        <v>6</v>
      </c>
      <c r="P138" s="202">
        <v>8</v>
      </c>
      <c r="Q138" s="245"/>
      <c r="XFD138">
        <f t="shared" si="15"/>
        <v>51</v>
      </c>
    </row>
    <row r="139" spans="1:17 16384:16384" ht="21" thickBot="1" x14ac:dyDescent="0.3">
      <c r="A139" s="862"/>
      <c r="B139" s="973"/>
      <c r="C139" s="378">
        <v>15</v>
      </c>
      <c r="D139" s="161" t="s">
        <v>828</v>
      </c>
      <c r="E139" s="368"/>
      <c r="F139" s="655">
        <f t="shared" si="16"/>
        <v>0</v>
      </c>
      <c r="G139" s="655"/>
      <c r="H139" s="655"/>
      <c r="I139" s="655"/>
      <c r="J139" s="655"/>
      <c r="K139" s="655"/>
      <c r="L139" s="655"/>
      <c r="M139" s="262">
        <v>0</v>
      </c>
      <c r="N139" s="202">
        <v>0</v>
      </c>
      <c r="O139" s="202">
        <v>0</v>
      </c>
      <c r="P139" s="202">
        <v>0</v>
      </c>
      <c r="Q139" s="245"/>
      <c r="XFD139">
        <f t="shared" si="15"/>
        <v>0</v>
      </c>
    </row>
    <row r="140" spans="1:17 16384:16384" ht="21" thickBot="1" x14ac:dyDescent="0.3">
      <c r="A140" s="862"/>
      <c r="B140" s="973"/>
      <c r="C140" s="378">
        <v>16</v>
      </c>
      <c r="D140" s="161" t="s">
        <v>829</v>
      </c>
      <c r="E140" s="368"/>
      <c r="F140" s="655">
        <f t="shared" si="16"/>
        <v>5.8231799999999998</v>
      </c>
      <c r="G140" s="655"/>
      <c r="H140" s="655"/>
      <c r="I140" s="655"/>
      <c r="J140" s="655"/>
      <c r="K140" s="655"/>
      <c r="L140" s="655"/>
      <c r="M140" s="262">
        <v>3</v>
      </c>
      <c r="N140" s="202">
        <v>10</v>
      </c>
      <c r="O140" s="202">
        <v>4</v>
      </c>
      <c r="P140" s="202">
        <v>3</v>
      </c>
      <c r="Q140" s="245"/>
      <c r="XFD140">
        <f t="shared" si="15"/>
        <v>20</v>
      </c>
    </row>
    <row r="141" spans="1:17 16384:16384" ht="21" thickBot="1" x14ac:dyDescent="0.3">
      <c r="A141" s="862"/>
      <c r="B141" s="973"/>
      <c r="C141" s="378">
        <v>17</v>
      </c>
      <c r="D141" s="161" t="s">
        <v>1485</v>
      </c>
      <c r="E141" s="368"/>
      <c r="F141" s="655">
        <f t="shared" si="16"/>
        <v>0</v>
      </c>
      <c r="G141" s="655"/>
      <c r="H141" s="655"/>
      <c r="I141" s="655"/>
      <c r="J141" s="655"/>
      <c r="K141" s="655"/>
      <c r="L141" s="655"/>
      <c r="M141" s="262"/>
      <c r="N141" s="202"/>
      <c r="O141" s="202"/>
      <c r="P141" s="202"/>
      <c r="Q141" s="245"/>
    </row>
    <row r="142" spans="1:17 16384:16384" ht="21" thickBot="1" x14ac:dyDescent="0.3">
      <c r="A142" s="862"/>
      <c r="B142" s="973"/>
      <c r="C142" s="378">
        <v>18</v>
      </c>
      <c r="D142" s="161" t="s">
        <v>620</v>
      </c>
      <c r="E142" s="368"/>
      <c r="F142" s="655">
        <f t="shared" si="16"/>
        <v>0</v>
      </c>
      <c r="G142" s="655"/>
      <c r="H142" s="655"/>
      <c r="I142" s="655"/>
      <c r="J142" s="655"/>
      <c r="K142" s="655"/>
      <c r="L142" s="655"/>
      <c r="M142" s="262">
        <v>0</v>
      </c>
      <c r="N142" s="202">
        <v>0</v>
      </c>
      <c r="O142" s="202">
        <v>0</v>
      </c>
      <c r="P142" s="202">
        <v>0</v>
      </c>
      <c r="Q142" s="247"/>
      <c r="XFD142">
        <f>SUM(M142:XFC142)</f>
        <v>0</v>
      </c>
    </row>
    <row r="143" spans="1:17 16384:16384" ht="18" customHeight="1" thickBot="1" x14ac:dyDescent="0.25">
      <c r="A143" s="862"/>
      <c r="B143" s="973"/>
      <c r="C143" s="378">
        <v>19</v>
      </c>
      <c r="D143" s="161" t="s">
        <v>1627</v>
      </c>
      <c r="E143" s="368"/>
      <c r="F143" s="655">
        <f t="shared" si="16"/>
        <v>0</v>
      </c>
      <c r="G143" s="655"/>
      <c r="H143" s="655"/>
      <c r="I143" s="655"/>
      <c r="J143" s="655"/>
      <c r="K143" s="655"/>
      <c r="L143" s="655"/>
      <c r="M143" s="262">
        <v>0</v>
      </c>
      <c r="N143" s="202">
        <v>0</v>
      </c>
      <c r="O143" s="202">
        <v>0</v>
      </c>
      <c r="P143" s="202">
        <v>0</v>
      </c>
      <c r="Q143" s="185"/>
      <c r="XFD143">
        <f>SUM(M143:XFC143)</f>
        <v>0</v>
      </c>
    </row>
    <row r="144" spans="1:17 16384:16384" ht="21" thickBot="1" x14ac:dyDescent="0.25">
      <c r="A144" s="862"/>
      <c r="B144" s="973"/>
      <c r="C144" s="378">
        <v>20</v>
      </c>
      <c r="D144" s="161" t="s">
        <v>622</v>
      </c>
      <c r="E144" s="368"/>
      <c r="F144" s="655">
        <f t="shared" si="16"/>
        <v>0</v>
      </c>
      <c r="G144" s="655"/>
      <c r="H144" s="655"/>
      <c r="I144" s="655"/>
      <c r="J144" s="655"/>
      <c r="K144" s="655"/>
      <c r="L144" s="655"/>
      <c r="M144" s="262">
        <v>0</v>
      </c>
      <c r="N144" s="202">
        <v>0</v>
      </c>
      <c r="O144" s="202">
        <v>0</v>
      </c>
      <c r="P144" s="202">
        <v>0</v>
      </c>
      <c r="Q144" s="157"/>
      <c r="XFD144">
        <f>SUM(M144:XFC144)</f>
        <v>0</v>
      </c>
    </row>
    <row r="145" spans="1:17 16384:16384" ht="21" thickBot="1" x14ac:dyDescent="0.25">
      <c r="A145" s="862"/>
      <c r="B145" s="973"/>
      <c r="C145" s="378"/>
      <c r="D145" s="161"/>
      <c r="E145" s="452"/>
      <c r="F145" s="655">
        <f t="shared" si="16"/>
        <v>0</v>
      </c>
      <c r="G145" s="682"/>
      <c r="H145" s="682"/>
      <c r="I145" s="682"/>
      <c r="J145" s="682"/>
      <c r="K145" s="682"/>
      <c r="L145" s="682"/>
      <c r="M145" s="457"/>
      <c r="N145" s="340"/>
      <c r="O145" s="340"/>
      <c r="P145" s="340"/>
      <c r="Q145" s="157"/>
    </row>
    <row r="146" spans="1:17 16384:16384" ht="21" thickBot="1" x14ac:dyDescent="0.25">
      <c r="A146" s="862"/>
      <c r="B146" s="973"/>
      <c r="C146" s="378"/>
      <c r="D146" s="161"/>
      <c r="E146" s="452"/>
      <c r="F146" s="452"/>
      <c r="G146" s="452"/>
      <c r="H146" s="452"/>
      <c r="I146" s="452"/>
      <c r="J146" s="452"/>
      <c r="K146" s="452"/>
      <c r="L146" s="452"/>
      <c r="M146" s="457"/>
      <c r="N146" s="340"/>
      <c r="O146" s="340"/>
      <c r="P146" s="340"/>
      <c r="Q146" s="157"/>
    </row>
    <row r="147" spans="1:17 16384:16384" ht="21" thickBot="1" x14ac:dyDescent="0.3">
      <c r="A147" s="862"/>
      <c r="B147" s="973"/>
      <c r="C147" s="378"/>
      <c r="D147" s="236" t="s">
        <v>1186</v>
      </c>
      <c r="E147" s="427"/>
      <c r="F147" s="427"/>
      <c r="G147" s="427"/>
      <c r="H147" s="427"/>
      <c r="I147" s="427"/>
      <c r="J147" s="427"/>
      <c r="K147" s="427"/>
      <c r="L147" s="427"/>
      <c r="M147" s="268">
        <f>SUM(M133:M146)</f>
        <v>153</v>
      </c>
      <c r="N147" s="269">
        <f>SUM(N133:N146)</f>
        <v>208</v>
      </c>
      <c r="O147" s="269">
        <f>SUM(O133:O146)</f>
        <v>155</v>
      </c>
      <c r="P147" s="269">
        <f>SUM(P133:P146)</f>
        <v>61</v>
      </c>
      <c r="Q147" s="245"/>
      <c r="XFD147">
        <f>SUM(M147:XFC147)</f>
        <v>577</v>
      </c>
    </row>
    <row r="148" spans="1:17 16384:16384" ht="19.5" thickBot="1" x14ac:dyDescent="0.25">
      <c r="A148" s="862"/>
      <c r="B148" s="973"/>
      <c r="C148" s="378"/>
      <c r="D148" s="3" t="s">
        <v>1188</v>
      </c>
      <c r="E148" s="370"/>
      <c r="F148" s="370"/>
      <c r="G148" s="370"/>
      <c r="H148" s="370"/>
      <c r="I148" s="370"/>
      <c r="J148" s="370"/>
      <c r="K148" s="370"/>
      <c r="L148" s="370"/>
      <c r="M148" s="130">
        <f t="shared" ref="M148:O148" si="17">(M147*1.73*220*0.9)/1000</f>
        <v>52.408619999999999</v>
      </c>
      <c r="N148" s="130">
        <f t="shared" si="17"/>
        <v>71.248319999999993</v>
      </c>
      <c r="O148" s="130">
        <f t="shared" si="17"/>
        <v>53.093699999999998</v>
      </c>
      <c r="P148" s="131"/>
      <c r="Q148" s="156"/>
    </row>
    <row r="149" spans="1:17 16384:16384" ht="18.75" thickBot="1" x14ac:dyDescent="0.3">
      <c r="A149" s="862"/>
      <c r="B149" s="973"/>
      <c r="C149" s="378"/>
      <c r="D149" s="3" t="s">
        <v>1190</v>
      </c>
      <c r="E149" s="371"/>
      <c r="F149" s="371"/>
      <c r="G149" s="371"/>
      <c r="H149" s="371"/>
      <c r="I149" s="371"/>
      <c r="J149" s="371"/>
      <c r="K149" s="371"/>
      <c r="L149" s="371"/>
      <c r="M149" s="869">
        <f>(M148+N148+O148)</f>
        <v>176.75063999999998</v>
      </c>
      <c r="N149" s="870"/>
      <c r="O149" s="870"/>
      <c r="P149" s="871"/>
      <c r="Q149" s="245"/>
    </row>
    <row r="150" spans="1:17 16384:16384" ht="21" thickBot="1" x14ac:dyDescent="0.3">
      <c r="A150" s="863"/>
      <c r="B150" s="974"/>
      <c r="C150" s="382"/>
      <c r="D150" s="13" t="s">
        <v>53</v>
      </c>
      <c r="E150" s="433"/>
      <c r="F150" s="433"/>
      <c r="G150" s="433"/>
      <c r="H150" s="433"/>
      <c r="I150" s="433"/>
      <c r="J150" s="433"/>
      <c r="K150" s="433"/>
      <c r="L150" s="433"/>
      <c r="M150" s="253">
        <f>M147+M128</f>
        <v>420</v>
      </c>
      <c r="N150" s="73">
        <f>N147+N128</f>
        <v>415</v>
      </c>
      <c r="O150" s="73">
        <f>O147+O128</f>
        <v>393</v>
      </c>
      <c r="P150" s="73">
        <f>P147+P128</f>
        <v>187</v>
      </c>
      <c r="Q150" s="245"/>
    </row>
    <row r="151" spans="1:17 16384:16384" ht="41.25" customHeight="1" thickBot="1" x14ac:dyDescent="0.3">
      <c r="A151" s="606"/>
      <c r="B151" s="606"/>
      <c r="C151" s="606"/>
      <c r="D151" s="598" t="str">
        <f>HYPERLINK("#Оглавление!h13","&lt;&lt;&lt;&lt;&lt;")</f>
        <v>&lt;&lt;&lt;&lt;&lt;</v>
      </c>
      <c r="E151" s="606"/>
      <c r="F151" s="606"/>
      <c r="G151" s="606"/>
      <c r="H151" s="606"/>
      <c r="I151" s="606"/>
      <c r="J151" s="606"/>
      <c r="K151" s="606"/>
      <c r="L151" s="606"/>
      <c r="M151" s="606"/>
      <c r="N151" s="606"/>
      <c r="O151" s="606"/>
      <c r="P151" s="606"/>
      <c r="Q151" s="245"/>
    </row>
    <row r="152" spans="1:17 16384:16384" ht="48" thickBot="1" x14ac:dyDescent="0.3">
      <c r="A152" s="181">
        <v>44886</v>
      </c>
      <c r="B152" s="68"/>
      <c r="C152" s="364" t="s">
        <v>1309</v>
      </c>
      <c r="D152" s="170" t="s">
        <v>1224</v>
      </c>
      <c r="E152" s="367" t="s">
        <v>1308</v>
      </c>
      <c r="F152" s="475" t="s">
        <v>1381</v>
      </c>
      <c r="G152" s="475" t="s">
        <v>1415</v>
      </c>
      <c r="H152" s="681" t="s">
        <v>1416</v>
      </c>
      <c r="I152" s="475" t="s">
        <v>1417</v>
      </c>
      <c r="J152" s="681" t="s">
        <v>1319</v>
      </c>
      <c r="K152" s="475" t="s">
        <v>1418</v>
      </c>
      <c r="L152" s="475" t="s">
        <v>1419</v>
      </c>
      <c r="M152" s="124" t="str">
        <f>'Данные по ТП'!C155</f>
        <v>ТМ-630/10</v>
      </c>
      <c r="N152" s="125" t="s">
        <v>1225</v>
      </c>
      <c r="O152" s="124" t="s">
        <v>5</v>
      </c>
      <c r="P152" s="126" t="str">
        <f>'Данные по ТП'!F155</f>
        <v>Б/Н-3</v>
      </c>
      <c r="Q152" s="245"/>
    </row>
    <row r="153" spans="1:17 16384:16384" ht="19.5" customHeight="1" thickBot="1" x14ac:dyDescent="0.3">
      <c r="A153" s="850" t="s">
        <v>1754</v>
      </c>
      <c r="B153" s="970" t="s">
        <v>723</v>
      </c>
      <c r="C153" s="378">
        <v>1</v>
      </c>
      <c r="D153" s="161" t="s">
        <v>623</v>
      </c>
      <c r="E153" s="368"/>
      <c r="F153" s="655">
        <f>((O153*1.73*220*0.9)/1000)+((N153*1.73*220*0.9)/1000)+((M153*1.73*220*0.9)/1000)</f>
        <v>0</v>
      </c>
      <c r="G153" s="845">
        <v>226</v>
      </c>
      <c r="H153" s="845">
        <v>229</v>
      </c>
      <c r="I153" s="845">
        <v>228</v>
      </c>
      <c r="J153" s="845">
        <v>394</v>
      </c>
      <c r="K153" s="845">
        <v>396</v>
      </c>
      <c r="L153" s="845">
        <v>394</v>
      </c>
      <c r="M153" s="262">
        <v>0</v>
      </c>
      <c r="N153" s="202">
        <v>0</v>
      </c>
      <c r="O153" s="202">
        <v>0</v>
      </c>
      <c r="P153" s="202">
        <v>0</v>
      </c>
      <c r="Q153" s="245"/>
    </row>
    <row r="154" spans="1:17 16384:16384" ht="21" thickBot="1" x14ac:dyDescent="0.3">
      <c r="A154" s="862"/>
      <c r="B154" s="973"/>
      <c r="C154" s="378">
        <v>2</v>
      </c>
      <c r="D154" s="161" t="s">
        <v>624</v>
      </c>
      <c r="E154" s="368"/>
      <c r="F154" s="655">
        <f t="shared" ref="F154:F164" si="18">((O154*1.73*220*0.9)/1000)+((N154*1.73*220*0.9)/1000)+((M154*1.73*220*0.9)/1000)</f>
        <v>0</v>
      </c>
      <c r="G154" s="846"/>
      <c r="H154" s="846"/>
      <c r="I154" s="846"/>
      <c r="J154" s="846"/>
      <c r="K154" s="846"/>
      <c r="L154" s="846"/>
      <c r="M154" s="262">
        <v>0</v>
      </c>
      <c r="N154" s="202">
        <v>0</v>
      </c>
      <c r="O154" s="202">
        <v>0</v>
      </c>
      <c r="P154" s="202">
        <v>0</v>
      </c>
      <c r="Q154" s="245"/>
    </row>
    <row r="155" spans="1:17 16384:16384" ht="21" thickBot="1" x14ac:dyDescent="0.3">
      <c r="A155" s="862"/>
      <c r="B155" s="973"/>
      <c r="C155" s="378">
        <v>3</v>
      </c>
      <c r="D155" s="161" t="s">
        <v>625</v>
      </c>
      <c r="E155" s="368"/>
      <c r="F155" s="655">
        <f t="shared" si="18"/>
        <v>26.03304</v>
      </c>
      <c r="G155" s="655"/>
      <c r="H155" s="655"/>
      <c r="I155" s="655"/>
      <c r="J155" s="655"/>
      <c r="K155" s="655"/>
      <c r="L155" s="655"/>
      <c r="M155" s="262">
        <v>26</v>
      </c>
      <c r="N155" s="202">
        <v>18</v>
      </c>
      <c r="O155" s="202">
        <v>32</v>
      </c>
      <c r="P155" s="202">
        <v>12</v>
      </c>
      <c r="Q155" s="245"/>
    </row>
    <row r="156" spans="1:17 16384:16384" ht="21" thickBot="1" x14ac:dyDescent="0.3">
      <c r="A156" s="862"/>
      <c r="B156" s="973"/>
      <c r="C156" s="378">
        <v>4</v>
      </c>
      <c r="D156" s="161" t="s">
        <v>626</v>
      </c>
      <c r="E156" s="368"/>
      <c r="F156" s="655">
        <f t="shared" si="18"/>
        <v>0</v>
      </c>
      <c r="G156" s="655"/>
      <c r="H156" s="655"/>
      <c r="I156" s="655"/>
      <c r="J156" s="655"/>
      <c r="K156" s="655"/>
      <c r="L156" s="655"/>
      <c r="M156" s="262">
        <v>0</v>
      </c>
      <c r="N156" s="202">
        <v>0</v>
      </c>
      <c r="O156" s="202">
        <v>0</v>
      </c>
      <c r="P156" s="202">
        <v>0</v>
      </c>
      <c r="Q156" s="245"/>
    </row>
    <row r="157" spans="1:17 16384:16384" ht="21" thickBot="1" x14ac:dyDescent="0.3">
      <c r="A157" s="862"/>
      <c r="B157" s="973"/>
      <c r="C157" s="378">
        <v>5</v>
      </c>
      <c r="D157" s="161" t="s">
        <v>627</v>
      </c>
      <c r="E157" s="368"/>
      <c r="F157" s="655">
        <f t="shared" si="18"/>
        <v>35.624160000000003</v>
      </c>
      <c r="G157" s="655"/>
      <c r="H157" s="655"/>
      <c r="I157" s="655"/>
      <c r="J157" s="655"/>
      <c r="K157" s="655"/>
      <c r="L157" s="655"/>
      <c r="M157" s="262">
        <v>39</v>
      </c>
      <c r="N157" s="202">
        <v>29</v>
      </c>
      <c r="O157" s="202">
        <v>36</v>
      </c>
      <c r="P157" s="202">
        <v>7</v>
      </c>
      <c r="Q157" s="245"/>
    </row>
    <row r="158" spans="1:17 16384:16384" ht="21" thickBot="1" x14ac:dyDescent="0.3">
      <c r="A158" s="862"/>
      <c r="B158" s="973"/>
      <c r="C158" s="378">
        <v>6</v>
      </c>
      <c r="D158" s="161" t="s">
        <v>628</v>
      </c>
      <c r="E158" s="368"/>
      <c r="F158" s="655">
        <f t="shared" si="18"/>
        <v>0</v>
      </c>
      <c r="G158" s="655"/>
      <c r="H158" s="655"/>
      <c r="I158" s="655"/>
      <c r="J158" s="655"/>
      <c r="K158" s="655"/>
      <c r="L158" s="655"/>
      <c r="M158" s="262">
        <v>0</v>
      </c>
      <c r="N158" s="202">
        <v>0</v>
      </c>
      <c r="O158" s="202">
        <v>0</v>
      </c>
      <c r="P158" s="202">
        <v>0</v>
      </c>
      <c r="Q158" s="245"/>
    </row>
    <row r="159" spans="1:17 16384:16384" ht="21" thickBot="1" x14ac:dyDescent="0.3">
      <c r="A159" s="862"/>
      <c r="B159" s="973"/>
      <c r="C159" s="378">
        <v>7</v>
      </c>
      <c r="D159" s="161" t="s">
        <v>629</v>
      </c>
      <c r="E159" s="368"/>
      <c r="F159" s="655">
        <f t="shared" si="18"/>
        <v>0</v>
      </c>
      <c r="G159" s="655"/>
      <c r="H159" s="655"/>
      <c r="I159" s="655"/>
      <c r="J159" s="655"/>
      <c r="K159" s="655"/>
      <c r="L159" s="655"/>
      <c r="M159" s="262">
        <v>0</v>
      </c>
      <c r="N159" s="202">
        <v>0</v>
      </c>
      <c r="O159" s="202">
        <v>0</v>
      </c>
      <c r="P159" s="202">
        <v>0</v>
      </c>
      <c r="Q159" s="245"/>
    </row>
    <row r="160" spans="1:17 16384:16384" ht="21" thickBot="1" x14ac:dyDescent="0.3">
      <c r="A160" s="862"/>
      <c r="B160" s="973"/>
      <c r="C160" s="378">
        <v>8</v>
      </c>
      <c r="D160" s="161" t="s">
        <v>630</v>
      </c>
      <c r="E160" s="368"/>
      <c r="F160" s="655">
        <f t="shared" si="18"/>
        <v>30.828600000000002</v>
      </c>
      <c r="G160" s="655"/>
      <c r="H160" s="655"/>
      <c r="I160" s="655"/>
      <c r="J160" s="655"/>
      <c r="K160" s="655"/>
      <c r="L160" s="655"/>
      <c r="M160" s="262">
        <v>22</v>
      </c>
      <c r="N160" s="202">
        <v>34</v>
      </c>
      <c r="O160" s="202">
        <v>34</v>
      </c>
      <c r="P160" s="202">
        <v>15</v>
      </c>
      <c r="Q160" s="245"/>
    </row>
    <row r="161" spans="1:17" ht="21" thickBot="1" x14ac:dyDescent="0.3">
      <c r="A161" s="862"/>
      <c r="B161" s="973"/>
      <c r="C161" s="378">
        <v>21</v>
      </c>
      <c r="D161" s="161" t="s">
        <v>631</v>
      </c>
      <c r="E161" s="368"/>
      <c r="F161" s="655">
        <f t="shared" si="18"/>
        <v>2.05524</v>
      </c>
      <c r="G161" s="655"/>
      <c r="H161" s="655"/>
      <c r="I161" s="655"/>
      <c r="J161" s="655"/>
      <c r="K161" s="655"/>
      <c r="L161" s="655"/>
      <c r="M161" s="262">
        <v>6</v>
      </c>
      <c r="N161" s="202">
        <v>0</v>
      </c>
      <c r="O161" s="202">
        <v>0</v>
      </c>
      <c r="P161" s="202">
        <v>0</v>
      </c>
      <c r="Q161" s="245"/>
    </row>
    <row r="162" spans="1:17" ht="21" thickBot="1" x14ac:dyDescent="0.3">
      <c r="A162" s="862"/>
      <c r="B162" s="973"/>
      <c r="C162" s="378">
        <v>22</v>
      </c>
      <c r="D162" s="161" t="s">
        <v>632</v>
      </c>
      <c r="E162" s="368"/>
      <c r="F162" s="655">
        <f t="shared" si="18"/>
        <v>58.574340000000007</v>
      </c>
      <c r="G162" s="655"/>
      <c r="H162" s="655"/>
      <c r="I162" s="655"/>
      <c r="J162" s="655"/>
      <c r="K162" s="655"/>
      <c r="L162" s="655"/>
      <c r="M162" s="262">
        <v>54</v>
      </c>
      <c r="N162" s="202">
        <v>74</v>
      </c>
      <c r="O162" s="202">
        <v>43</v>
      </c>
      <c r="P162" s="202">
        <v>15</v>
      </c>
      <c r="Q162" s="245"/>
    </row>
    <row r="163" spans="1:17" ht="21" thickBot="1" x14ac:dyDescent="0.3">
      <c r="A163" s="862"/>
      <c r="B163" s="973"/>
      <c r="C163" s="378">
        <v>23</v>
      </c>
      <c r="D163" s="161" t="s">
        <v>633</v>
      </c>
      <c r="E163" s="368"/>
      <c r="F163" s="655">
        <f t="shared" si="18"/>
        <v>2.3977799999999996</v>
      </c>
      <c r="G163" s="655"/>
      <c r="H163" s="655"/>
      <c r="I163" s="655"/>
      <c r="J163" s="655"/>
      <c r="K163" s="655"/>
      <c r="L163" s="655"/>
      <c r="M163" s="262"/>
      <c r="N163" s="202"/>
      <c r="O163" s="202">
        <v>7</v>
      </c>
      <c r="P163" s="202">
        <v>7</v>
      </c>
      <c r="Q163" s="245"/>
    </row>
    <row r="164" spans="1:17" ht="21" thickBot="1" x14ac:dyDescent="0.3">
      <c r="A164" s="862"/>
      <c r="B164" s="973"/>
      <c r="C164" s="378">
        <v>24</v>
      </c>
      <c r="D164" s="161" t="s">
        <v>634</v>
      </c>
      <c r="E164" s="368"/>
      <c r="F164" s="655">
        <f t="shared" si="18"/>
        <v>0</v>
      </c>
      <c r="G164" s="655"/>
      <c r="H164" s="655"/>
      <c r="I164" s="655"/>
      <c r="J164" s="655"/>
      <c r="K164" s="655"/>
      <c r="L164" s="655"/>
      <c r="M164" s="262">
        <v>0</v>
      </c>
      <c r="N164" s="202">
        <v>0</v>
      </c>
      <c r="O164" s="202">
        <v>0</v>
      </c>
      <c r="P164" s="202">
        <v>0</v>
      </c>
      <c r="Q164" s="245"/>
    </row>
    <row r="165" spans="1:17" ht="21" thickBot="1" x14ac:dyDescent="0.3">
      <c r="A165" s="862"/>
      <c r="B165" s="973"/>
      <c r="C165" s="378"/>
      <c r="D165" s="161"/>
      <c r="E165" s="368"/>
      <c r="F165" s="368"/>
      <c r="G165" s="368"/>
      <c r="H165" s="368"/>
      <c r="I165" s="368"/>
      <c r="J165" s="368"/>
      <c r="K165" s="368"/>
      <c r="L165" s="368"/>
      <c r="M165" s="262"/>
      <c r="N165" s="341"/>
      <c r="O165" s="341"/>
      <c r="P165" s="341"/>
      <c r="Q165" s="245"/>
    </row>
    <row r="166" spans="1:17" ht="21" thickBot="1" x14ac:dyDescent="0.3">
      <c r="A166" s="862"/>
      <c r="B166" s="973"/>
      <c r="C166" s="378"/>
      <c r="D166" s="161"/>
      <c r="E166" s="368"/>
      <c r="F166" s="368"/>
      <c r="G166" s="368"/>
      <c r="H166" s="368"/>
      <c r="I166" s="368"/>
      <c r="J166" s="368"/>
      <c r="K166" s="368"/>
      <c r="L166" s="368"/>
      <c r="M166" s="262"/>
      <c r="N166" s="341"/>
      <c r="O166" s="341"/>
      <c r="P166" s="341"/>
      <c r="Q166" s="245"/>
    </row>
    <row r="167" spans="1:17" ht="21" thickBot="1" x14ac:dyDescent="0.3">
      <c r="A167" s="862"/>
      <c r="B167" s="973"/>
      <c r="C167" s="378"/>
      <c r="D167" s="3" t="s">
        <v>1187</v>
      </c>
      <c r="E167" s="370"/>
      <c r="F167" s="370"/>
      <c r="G167" s="370"/>
      <c r="H167" s="370"/>
      <c r="I167" s="370"/>
      <c r="J167" s="370"/>
      <c r="K167" s="370"/>
      <c r="L167" s="370"/>
      <c r="M167" s="250">
        <f>SUM(M153:M166)</f>
        <v>147</v>
      </c>
      <c r="N167" s="70">
        <f>SUM(N153:N166)</f>
        <v>155</v>
      </c>
      <c r="O167" s="70">
        <f>SUM(O153:O166)</f>
        <v>152</v>
      </c>
      <c r="P167" s="70">
        <f>SUM(P153:P166)</f>
        <v>56</v>
      </c>
      <c r="Q167" s="245"/>
    </row>
    <row r="168" spans="1:17" ht="19.5" thickBot="1" x14ac:dyDescent="0.25">
      <c r="A168" s="862"/>
      <c r="B168" s="973"/>
      <c r="C168" s="378"/>
      <c r="D168" s="3" t="s">
        <v>1188</v>
      </c>
      <c r="E168" s="370"/>
      <c r="F168" s="370"/>
      <c r="G168" s="370"/>
      <c r="H168" s="370"/>
      <c r="I168" s="370"/>
      <c r="J168" s="370"/>
      <c r="K168" s="370"/>
      <c r="L168" s="370"/>
      <c r="M168" s="130">
        <f t="shared" ref="M168:O168" si="19">(M167*1.73*220*0.9)/1000</f>
        <v>50.353379999999994</v>
      </c>
      <c r="N168" s="130">
        <f t="shared" si="19"/>
        <v>53.093699999999998</v>
      </c>
      <c r="O168" s="130">
        <f t="shared" si="19"/>
        <v>52.066079999999999</v>
      </c>
      <c r="P168" s="131"/>
      <c r="Q168" s="156"/>
    </row>
    <row r="169" spans="1:17" ht="18.75" customHeight="1" thickBot="1" x14ac:dyDescent="0.3">
      <c r="A169" s="862"/>
      <c r="B169" s="973"/>
      <c r="C169" s="378"/>
      <c r="D169" s="3" t="s">
        <v>1189</v>
      </c>
      <c r="E169" s="371"/>
      <c r="F169" s="371"/>
      <c r="G169" s="371"/>
      <c r="H169" s="371"/>
      <c r="I169" s="371"/>
      <c r="J169" s="371"/>
      <c r="K169" s="371"/>
      <c r="L169" s="371"/>
      <c r="M169" s="869">
        <f>(M168+N168+O168)</f>
        <v>155.51316</v>
      </c>
      <c r="N169" s="870"/>
      <c r="O169" s="870"/>
      <c r="P169" s="871"/>
      <c r="Q169" s="245"/>
    </row>
    <row r="170" spans="1:17" ht="19.5" thickBot="1" x14ac:dyDescent="0.3">
      <c r="A170" s="862"/>
      <c r="B170" s="973"/>
      <c r="C170" s="432"/>
      <c r="D170" s="899"/>
      <c r="E170" s="899"/>
      <c r="F170" s="899"/>
      <c r="G170" s="899"/>
      <c r="H170" s="899"/>
      <c r="I170" s="899"/>
      <c r="J170" s="899"/>
      <c r="K170" s="899"/>
      <c r="L170" s="899"/>
      <c r="M170" s="899"/>
      <c r="N170" s="899"/>
      <c r="O170" s="899"/>
      <c r="P170" s="900"/>
      <c r="Q170" s="245"/>
    </row>
    <row r="171" spans="1:17" ht="48" thickBot="1" x14ac:dyDescent="0.3">
      <c r="A171" s="862"/>
      <c r="B171" s="973"/>
      <c r="C171" s="364" t="s">
        <v>1309</v>
      </c>
      <c r="D171" s="242" t="s">
        <v>1200</v>
      </c>
      <c r="E171" s="367" t="s">
        <v>1308</v>
      </c>
      <c r="F171" s="475" t="s">
        <v>1381</v>
      </c>
      <c r="G171" s="475" t="s">
        <v>1415</v>
      </c>
      <c r="H171" s="681" t="s">
        <v>1416</v>
      </c>
      <c r="I171" s="475" t="s">
        <v>1417</v>
      </c>
      <c r="J171" s="681" t="s">
        <v>1319</v>
      </c>
      <c r="K171" s="475" t="s">
        <v>1418</v>
      </c>
      <c r="L171" s="475" t="s">
        <v>1419</v>
      </c>
      <c r="M171" s="124" t="str">
        <f>'Данные по ТП'!C156</f>
        <v>ТМ-630/10</v>
      </c>
      <c r="N171" s="125" t="s">
        <v>1225</v>
      </c>
      <c r="O171" s="124" t="s">
        <v>5</v>
      </c>
      <c r="P171" s="126">
        <f>'Данные по ТП'!F156</f>
        <v>51385</v>
      </c>
      <c r="Q171" s="245"/>
    </row>
    <row r="172" spans="1:17" ht="21" thickBot="1" x14ac:dyDescent="0.3">
      <c r="A172" s="862"/>
      <c r="B172" s="973"/>
      <c r="C172" s="378">
        <v>10</v>
      </c>
      <c r="D172" s="161" t="s">
        <v>635</v>
      </c>
      <c r="E172" s="368"/>
      <c r="F172" s="655">
        <f>((O172*1.73*220*0.9)/1000)+((N172*1.73*220*0.9)/1000)+((M172*1.73*220*0.9)/1000)</f>
        <v>16.441920000000003</v>
      </c>
      <c r="G172" s="845">
        <v>232</v>
      </c>
      <c r="H172" s="845">
        <v>230</v>
      </c>
      <c r="I172" s="845">
        <v>232</v>
      </c>
      <c r="J172" s="845">
        <v>402</v>
      </c>
      <c r="K172" s="845">
        <v>401</v>
      </c>
      <c r="L172" s="845">
        <v>401</v>
      </c>
      <c r="M172" s="262">
        <v>22</v>
      </c>
      <c r="N172" s="202">
        <v>20</v>
      </c>
      <c r="O172" s="202">
        <v>6</v>
      </c>
      <c r="P172" s="202">
        <v>12</v>
      </c>
      <c r="Q172" s="245"/>
    </row>
    <row r="173" spans="1:17" ht="21" thickBot="1" x14ac:dyDescent="0.3">
      <c r="A173" s="862"/>
      <c r="B173" s="973"/>
      <c r="C173" s="378">
        <v>11</v>
      </c>
      <c r="D173" s="161" t="s">
        <v>636</v>
      </c>
      <c r="E173" s="368"/>
      <c r="F173" s="655">
        <f t="shared" ref="F173:F181" si="20">((O173*1.73*220*0.9)/1000)+((N173*1.73*220*0.9)/1000)+((M173*1.73*220*0.9)/1000)</f>
        <v>9.2485799999999987</v>
      </c>
      <c r="G173" s="846"/>
      <c r="H173" s="846"/>
      <c r="I173" s="846"/>
      <c r="J173" s="846"/>
      <c r="K173" s="846"/>
      <c r="L173" s="846"/>
      <c r="M173" s="262">
        <v>6</v>
      </c>
      <c r="N173" s="202">
        <v>14</v>
      </c>
      <c r="O173" s="202">
        <v>7</v>
      </c>
      <c r="P173" s="202">
        <v>5</v>
      </c>
      <c r="Q173" s="245"/>
    </row>
    <row r="174" spans="1:17" ht="21" thickBot="1" x14ac:dyDescent="0.3">
      <c r="A174" s="862"/>
      <c r="B174" s="973"/>
      <c r="C174" s="378">
        <v>12</v>
      </c>
      <c r="D174" s="161" t="s">
        <v>637</v>
      </c>
      <c r="E174" s="368"/>
      <c r="F174" s="655">
        <f t="shared" si="20"/>
        <v>19.18224</v>
      </c>
      <c r="G174" s="655"/>
      <c r="H174" s="655"/>
      <c r="I174" s="655"/>
      <c r="J174" s="655"/>
      <c r="K174" s="655"/>
      <c r="L174" s="655"/>
      <c r="M174" s="262">
        <v>19</v>
      </c>
      <c r="N174" s="202">
        <v>14</v>
      </c>
      <c r="O174" s="202">
        <v>23</v>
      </c>
      <c r="P174" s="202">
        <v>8</v>
      </c>
      <c r="Q174" s="245"/>
    </row>
    <row r="175" spans="1:17" ht="21" thickBot="1" x14ac:dyDescent="0.3">
      <c r="A175" s="862"/>
      <c r="B175" s="973"/>
      <c r="C175" s="378">
        <v>13</v>
      </c>
      <c r="D175" s="161" t="s">
        <v>638</v>
      </c>
      <c r="E175" s="368"/>
      <c r="F175" s="655">
        <f t="shared" si="20"/>
        <v>0</v>
      </c>
      <c r="G175" s="655"/>
      <c r="H175" s="655"/>
      <c r="I175" s="655"/>
      <c r="J175" s="655"/>
      <c r="K175" s="655"/>
      <c r="L175" s="655"/>
      <c r="M175" s="262">
        <v>0</v>
      </c>
      <c r="N175" s="202">
        <v>0</v>
      </c>
      <c r="O175" s="202">
        <v>0</v>
      </c>
      <c r="P175" s="202">
        <v>0</v>
      </c>
      <c r="Q175" s="245"/>
    </row>
    <row r="176" spans="1:17" ht="21" thickBot="1" x14ac:dyDescent="0.3">
      <c r="A176" s="862"/>
      <c r="B176" s="973"/>
      <c r="C176" s="378">
        <v>14</v>
      </c>
      <c r="D176" s="161" t="s">
        <v>639</v>
      </c>
      <c r="E176" s="368"/>
      <c r="F176" s="655">
        <f t="shared" si="20"/>
        <v>18.497160000000001</v>
      </c>
      <c r="G176" s="655"/>
      <c r="H176" s="655"/>
      <c r="I176" s="655"/>
      <c r="J176" s="655"/>
      <c r="K176" s="655"/>
      <c r="L176" s="655"/>
      <c r="M176" s="262">
        <v>15</v>
      </c>
      <c r="N176" s="202">
        <v>17</v>
      </c>
      <c r="O176" s="202">
        <v>22</v>
      </c>
      <c r="P176" s="202">
        <v>11</v>
      </c>
      <c r="Q176" s="245"/>
    </row>
    <row r="177" spans="1:17" ht="21" thickBot="1" x14ac:dyDescent="0.3">
      <c r="A177" s="862"/>
      <c r="B177" s="973"/>
      <c r="C177" s="378">
        <v>15</v>
      </c>
      <c r="D177" s="161" t="s">
        <v>640</v>
      </c>
      <c r="E177" s="368"/>
      <c r="F177" s="655">
        <f t="shared" si="20"/>
        <v>38.70702</v>
      </c>
      <c r="G177" s="655"/>
      <c r="H177" s="655"/>
      <c r="I177" s="655"/>
      <c r="J177" s="655"/>
      <c r="K177" s="655"/>
      <c r="L177" s="655"/>
      <c r="M177" s="262">
        <v>21</v>
      </c>
      <c r="N177" s="202">
        <v>52</v>
      </c>
      <c r="O177" s="202">
        <v>40</v>
      </c>
      <c r="P177" s="202">
        <v>21</v>
      </c>
      <c r="Q177" s="245"/>
    </row>
    <row r="178" spans="1:17" ht="21" thickBot="1" x14ac:dyDescent="0.3">
      <c r="A178" s="862"/>
      <c r="B178" s="973"/>
      <c r="C178" s="378">
        <v>16</v>
      </c>
      <c r="D178" s="161" t="s">
        <v>641</v>
      </c>
      <c r="E178" s="368"/>
      <c r="F178" s="655">
        <f t="shared" si="20"/>
        <v>22.2651</v>
      </c>
      <c r="G178" s="655"/>
      <c r="H178" s="655"/>
      <c r="I178" s="655"/>
      <c r="J178" s="655"/>
      <c r="K178" s="655"/>
      <c r="L178" s="655"/>
      <c r="M178" s="262">
        <v>22</v>
      </c>
      <c r="N178" s="202">
        <v>24</v>
      </c>
      <c r="O178" s="202">
        <v>19</v>
      </c>
      <c r="P178" s="202">
        <v>7</v>
      </c>
      <c r="Q178" s="245"/>
    </row>
    <row r="179" spans="1:17" ht="19.5" customHeight="1" thickBot="1" x14ac:dyDescent="0.3">
      <c r="A179" s="862"/>
      <c r="B179" s="973"/>
      <c r="C179" s="378">
        <v>17</v>
      </c>
      <c r="D179" s="161" t="s">
        <v>642</v>
      </c>
      <c r="E179" s="368"/>
      <c r="F179" s="655">
        <f t="shared" si="20"/>
        <v>20.552400000000002</v>
      </c>
      <c r="G179" s="655"/>
      <c r="H179" s="655"/>
      <c r="I179" s="655"/>
      <c r="J179" s="655"/>
      <c r="K179" s="655"/>
      <c r="L179" s="655"/>
      <c r="M179" s="262">
        <v>24</v>
      </c>
      <c r="N179" s="202">
        <v>9</v>
      </c>
      <c r="O179" s="202">
        <v>27</v>
      </c>
      <c r="P179" s="202">
        <v>10</v>
      </c>
      <c r="Q179" s="245"/>
    </row>
    <row r="180" spans="1:17" ht="21" thickBot="1" x14ac:dyDescent="0.3">
      <c r="A180" s="862"/>
      <c r="B180" s="973"/>
      <c r="C180" s="378">
        <v>18</v>
      </c>
      <c r="D180" s="161" t="s">
        <v>643</v>
      </c>
      <c r="E180" s="368"/>
      <c r="F180" s="655">
        <f t="shared" si="20"/>
        <v>10.96128</v>
      </c>
      <c r="G180" s="655"/>
      <c r="H180" s="655"/>
      <c r="I180" s="655"/>
      <c r="J180" s="655"/>
      <c r="K180" s="655"/>
      <c r="L180" s="655"/>
      <c r="M180" s="262">
        <v>10</v>
      </c>
      <c r="N180" s="202">
        <v>11</v>
      </c>
      <c r="O180" s="202">
        <v>11</v>
      </c>
      <c r="P180" s="202">
        <v>2</v>
      </c>
      <c r="Q180" s="245"/>
    </row>
    <row r="181" spans="1:17" ht="21" thickBot="1" x14ac:dyDescent="0.3">
      <c r="A181" s="862"/>
      <c r="B181" s="973"/>
      <c r="C181" s="378">
        <v>20</v>
      </c>
      <c r="D181" s="161" t="s">
        <v>644</v>
      </c>
      <c r="E181" s="368"/>
      <c r="F181" s="655">
        <f t="shared" si="20"/>
        <v>12.331439999999999</v>
      </c>
      <c r="G181" s="655"/>
      <c r="H181" s="655"/>
      <c r="I181" s="655"/>
      <c r="J181" s="655"/>
      <c r="K181" s="655"/>
      <c r="L181" s="655"/>
      <c r="M181" s="262">
        <v>9</v>
      </c>
      <c r="N181" s="202">
        <v>14</v>
      </c>
      <c r="O181" s="202">
        <v>13</v>
      </c>
      <c r="P181" s="202">
        <v>7</v>
      </c>
      <c r="Q181" s="245"/>
    </row>
    <row r="182" spans="1:17" ht="21" thickBot="1" x14ac:dyDescent="0.3">
      <c r="A182" s="862"/>
      <c r="B182" s="973"/>
      <c r="C182" s="378">
        <v>9</v>
      </c>
      <c r="D182" s="161" t="s">
        <v>1666</v>
      </c>
      <c r="E182" s="368"/>
      <c r="F182" s="368"/>
      <c r="G182" s="368"/>
      <c r="H182" s="368"/>
      <c r="I182" s="368"/>
      <c r="J182" s="368"/>
      <c r="K182" s="368"/>
      <c r="L182" s="368"/>
      <c r="M182" s="262">
        <v>0</v>
      </c>
      <c r="N182" s="341">
        <v>0</v>
      </c>
      <c r="O182" s="341">
        <v>0</v>
      </c>
      <c r="P182" s="341">
        <v>0</v>
      </c>
      <c r="Q182" s="245"/>
    </row>
    <row r="183" spans="1:17" ht="21" thickBot="1" x14ac:dyDescent="0.3">
      <c r="A183" s="862"/>
      <c r="B183" s="973"/>
      <c r="C183" s="378">
        <v>19</v>
      </c>
      <c r="D183" s="161"/>
      <c r="E183" s="368"/>
      <c r="F183" s="368"/>
      <c r="G183" s="368"/>
      <c r="H183" s="368"/>
      <c r="I183" s="368"/>
      <c r="J183" s="368"/>
      <c r="K183" s="368"/>
      <c r="L183" s="368"/>
      <c r="M183" s="262">
        <v>0</v>
      </c>
      <c r="N183" s="341">
        <v>0</v>
      </c>
      <c r="O183" s="341">
        <v>0</v>
      </c>
      <c r="P183" s="341">
        <v>0</v>
      </c>
      <c r="Q183" s="245"/>
    </row>
    <row r="184" spans="1:17" ht="21" thickBot="1" x14ac:dyDescent="0.3">
      <c r="A184" s="862"/>
      <c r="B184" s="973"/>
      <c r="C184" s="378"/>
      <c r="D184" s="3" t="s">
        <v>1186</v>
      </c>
      <c r="E184" s="370"/>
      <c r="F184" s="370"/>
      <c r="G184" s="370"/>
      <c r="H184" s="370"/>
      <c r="I184" s="370"/>
      <c r="J184" s="370"/>
      <c r="K184" s="370"/>
      <c r="L184" s="370"/>
      <c r="M184" s="250">
        <f>SUM(M172:M183)</f>
        <v>148</v>
      </c>
      <c r="N184" s="70">
        <f>SUM(N172:N183)</f>
        <v>175</v>
      </c>
      <c r="O184" s="70">
        <f>SUM(O172:O183)</f>
        <v>168</v>
      </c>
      <c r="P184" s="70">
        <f>SUM(P172:P183)</f>
        <v>83</v>
      </c>
      <c r="Q184" s="245"/>
    </row>
    <row r="185" spans="1:17" ht="19.5" thickBot="1" x14ac:dyDescent="0.25">
      <c r="A185" s="862"/>
      <c r="B185" s="973"/>
      <c r="C185" s="378"/>
      <c r="D185" s="3" t="s">
        <v>1188</v>
      </c>
      <c r="E185" s="370"/>
      <c r="F185" s="370"/>
      <c r="G185" s="370"/>
      <c r="H185" s="370"/>
      <c r="I185" s="370"/>
      <c r="J185" s="370"/>
      <c r="K185" s="370"/>
      <c r="L185" s="370"/>
      <c r="M185" s="130">
        <f t="shared" ref="M185:O185" si="21">(M184*1.73*220*0.9)/1000</f>
        <v>50.695920000000008</v>
      </c>
      <c r="N185" s="130">
        <f t="shared" si="21"/>
        <v>59.944499999999998</v>
      </c>
      <c r="O185" s="130">
        <f t="shared" si="21"/>
        <v>57.546719999999993</v>
      </c>
      <c r="P185" s="131"/>
      <c r="Q185" s="156"/>
    </row>
    <row r="186" spans="1:17" ht="18.75" customHeight="1" thickBot="1" x14ac:dyDescent="0.3">
      <c r="A186" s="862"/>
      <c r="B186" s="973"/>
      <c r="C186" s="378"/>
      <c r="D186" s="3" t="s">
        <v>1190</v>
      </c>
      <c r="E186" s="371"/>
      <c r="F186" s="371"/>
      <c r="G186" s="371"/>
      <c r="H186" s="371"/>
      <c r="I186" s="371"/>
      <c r="J186" s="371"/>
      <c r="K186" s="371"/>
      <c r="L186" s="371"/>
      <c r="M186" s="869">
        <f>(M185+N185+O185)</f>
        <v>168.18714</v>
      </c>
      <c r="N186" s="870"/>
      <c r="O186" s="870"/>
      <c r="P186" s="871"/>
      <c r="Q186" s="245"/>
    </row>
    <row r="187" spans="1:17" ht="21" thickBot="1" x14ac:dyDescent="0.3">
      <c r="A187" s="863"/>
      <c r="B187" s="974"/>
      <c r="C187" s="382"/>
      <c r="D187" s="13" t="s">
        <v>53</v>
      </c>
      <c r="E187" s="384"/>
      <c r="F187" s="384"/>
      <c r="G187" s="384"/>
      <c r="H187" s="384"/>
      <c r="I187" s="384"/>
      <c r="J187" s="384"/>
      <c r="K187" s="384"/>
      <c r="L187" s="384"/>
      <c r="M187" s="252">
        <f>M184+M167</f>
        <v>295</v>
      </c>
      <c r="N187" s="67">
        <f>N184+N167</f>
        <v>330</v>
      </c>
      <c r="O187" s="67">
        <f>O184+O167</f>
        <v>320</v>
      </c>
      <c r="P187" s="67">
        <f>P184+P167</f>
        <v>139</v>
      </c>
      <c r="Q187" s="245"/>
    </row>
    <row r="188" spans="1:17" ht="39.75" customHeight="1" thickBot="1" x14ac:dyDescent="0.3">
      <c r="A188" s="652"/>
      <c r="B188" s="652"/>
      <c r="C188" s="652"/>
      <c r="D188" s="598" t="str">
        <f>HYPERLINK("#Оглавление!h13","&lt;&lt;&lt;&lt;&lt;")</f>
        <v>&lt;&lt;&lt;&lt;&lt;</v>
      </c>
      <c r="E188" s="652"/>
      <c r="F188" s="652"/>
      <c r="G188" s="652"/>
      <c r="H188" s="652"/>
      <c r="I188" s="652"/>
      <c r="J188" s="652"/>
      <c r="K188" s="652"/>
      <c r="L188" s="652"/>
      <c r="M188" s="652"/>
      <c r="N188" s="652"/>
      <c r="O188" s="652"/>
      <c r="P188" s="652"/>
      <c r="Q188" s="245"/>
    </row>
    <row r="189" spans="1:17" ht="48" thickBot="1" x14ac:dyDescent="0.3">
      <c r="A189" s="181">
        <v>44886</v>
      </c>
      <c r="B189" s="238"/>
      <c r="C189" s="364" t="s">
        <v>1309</v>
      </c>
      <c r="D189" s="239" t="s">
        <v>1224</v>
      </c>
      <c r="E189" s="367" t="s">
        <v>1308</v>
      </c>
      <c r="F189" s="475" t="s">
        <v>1381</v>
      </c>
      <c r="G189" s="475" t="s">
        <v>1415</v>
      </c>
      <c r="H189" s="681" t="s">
        <v>1416</v>
      </c>
      <c r="I189" s="475" t="s">
        <v>1417</v>
      </c>
      <c r="J189" s="681" t="s">
        <v>1319</v>
      </c>
      <c r="K189" s="475" t="s">
        <v>1418</v>
      </c>
      <c r="L189" s="475" t="s">
        <v>1419</v>
      </c>
      <c r="M189" s="241" t="str">
        <f>'Данные по ТП'!C157</f>
        <v>ТМ-250/10</v>
      </c>
      <c r="N189" s="240" t="s">
        <v>1225</v>
      </c>
      <c r="O189" s="241" t="s">
        <v>5</v>
      </c>
      <c r="P189" s="241">
        <f>'Данные по ТП'!F157</f>
        <v>8070</v>
      </c>
      <c r="Q189" s="245"/>
    </row>
    <row r="190" spans="1:17" ht="19.5" customHeight="1" thickBot="1" x14ac:dyDescent="0.3">
      <c r="A190" s="850" t="s">
        <v>1754</v>
      </c>
      <c r="B190" s="970" t="s">
        <v>724</v>
      </c>
      <c r="C190" s="378">
        <v>1</v>
      </c>
      <c r="D190" s="161" t="s">
        <v>645</v>
      </c>
      <c r="E190" s="368"/>
      <c r="F190" s="655">
        <f>((O190*1.73*220*0.9)/1000)+((N190*1.73*220*0.9)/1000)+((M190*1.73*220*0.9)/1000)</f>
        <v>37.336860000000001</v>
      </c>
      <c r="G190" s="845">
        <v>236</v>
      </c>
      <c r="H190" s="845">
        <v>236</v>
      </c>
      <c r="I190" s="845">
        <v>238</v>
      </c>
      <c r="J190" s="845">
        <v>408</v>
      </c>
      <c r="K190" s="845">
        <v>411</v>
      </c>
      <c r="L190" s="845">
        <v>411</v>
      </c>
      <c r="M190" s="262">
        <v>42</v>
      </c>
      <c r="N190" s="202">
        <v>30</v>
      </c>
      <c r="O190" s="202">
        <v>37</v>
      </c>
      <c r="P190" s="202">
        <v>16</v>
      </c>
      <c r="Q190" s="245"/>
    </row>
    <row r="191" spans="1:17" ht="21" thickBot="1" x14ac:dyDescent="0.3">
      <c r="A191" s="862"/>
      <c r="B191" s="973"/>
      <c r="C191" s="378">
        <v>2</v>
      </c>
      <c r="D191" s="161" t="s">
        <v>646</v>
      </c>
      <c r="E191" s="368"/>
      <c r="F191" s="655">
        <f t="shared" ref="F191:F196" si="22">((O191*1.73*220*0.9)/1000)+((N191*1.73*220*0.9)/1000)+((M191*1.73*220*0.9)/1000)</f>
        <v>19.18224</v>
      </c>
      <c r="G191" s="846"/>
      <c r="H191" s="846"/>
      <c r="I191" s="846"/>
      <c r="J191" s="846"/>
      <c r="K191" s="846"/>
      <c r="L191" s="846"/>
      <c r="M191" s="262">
        <v>11</v>
      </c>
      <c r="N191" s="202">
        <v>20</v>
      </c>
      <c r="O191" s="202">
        <v>25</v>
      </c>
      <c r="P191" s="202">
        <v>14</v>
      </c>
      <c r="Q191" s="245"/>
    </row>
    <row r="192" spans="1:17" ht="21" thickBot="1" x14ac:dyDescent="0.3">
      <c r="A192" s="862"/>
      <c r="B192" s="973"/>
      <c r="C192" s="378">
        <v>3</v>
      </c>
      <c r="D192" s="161"/>
      <c r="E192" s="368"/>
      <c r="F192" s="655">
        <f t="shared" si="22"/>
        <v>0</v>
      </c>
      <c r="G192" s="655"/>
      <c r="H192" s="655"/>
      <c r="I192" s="655"/>
      <c r="J192" s="655"/>
      <c r="K192" s="655"/>
      <c r="L192" s="655"/>
      <c r="M192" s="262"/>
      <c r="N192" s="202"/>
      <c r="O192" s="202"/>
      <c r="P192" s="202"/>
      <c r="Q192" s="245"/>
    </row>
    <row r="193" spans="1:17" ht="21" thickBot="1" x14ac:dyDescent="0.3">
      <c r="A193" s="862"/>
      <c r="B193" s="973"/>
      <c r="C193" s="378">
        <v>4</v>
      </c>
      <c r="D193" s="161" t="s">
        <v>972</v>
      </c>
      <c r="E193" s="368"/>
      <c r="F193" s="655">
        <f t="shared" si="22"/>
        <v>0</v>
      </c>
      <c r="G193" s="655"/>
      <c r="H193" s="655"/>
      <c r="I193" s="655"/>
      <c r="J193" s="655"/>
      <c r="K193" s="655"/>
      <c r="L193" s="655"/>
      <c r="M193" s="262">
        <v>0</v>
      </c>
      <c r="N193" s="202">
        <v>0</v>
      </c>
      <c r="O193" s="202">
        <v>0</v>
      </c>
      <c r="P193" s="202">
        <v>0</v>
      </c>
      <c r="Q193" s="245"/>
    </row>
    <row r="194" spans="1:17" ht="21" thickBot="1" x14ac:dyDescent="0.3">
      <c r="A194" s="862"/>
      <c r="B194" s="973"/>
      <c r="C194" s="378">
        <v>14</v>
      </c>
      <c r="D194" s="161" t="s">
        <v>970</v>
      </c>
      <c r="E194" s="368"/>
      <c r="F194" s="655">
        <f t="shared" si="22"/>
        <v>0</v>
      </c>
      <c r="G194" s="655"/>
      <c r="H194" s="655"/>
      <c r="I194" s="655"/>
      <c r="J194" s="655"/>
      <c r="K194" s="655"/>
      <c r="L194" s="655"/>
      <c r="M194" s="262">
        <v>0</v>
      </c>
      <c r="N194" s="202"/>
      <c r="O194" s="202"/>
      <c r="P194" s="202">
        <v>0</v>
      </c>
      <c r="Q194" s="245"/>
    </row>
    <row r="195" spans="1:17" ht="21" thickBot="1" x14ac:dyDescent="0.3">
      <c r="A195" s="862"/>
      <c r="B195" s="973"/>
      <c r="C195" s="378"/>
      <c r="D195" s="161"/>
      <c r="E195" s="368"/>
      <c r="F195" s="655">
        <f t="shared" si="22"/>
        <v>0</v>
      </c>
      <c r="G195" s="655"/>
      <c r="H195" s="655"/>
      <c r="I195" s="655"/>
      <c r="J195" s="655"/>
      <c r="K195" s="655"/>
      <c r="L195" s="655"/>
      <c r="M195" s="262"/>
      <c r="N195" s="341"/>
      <c r="O195" s="341"/>
      <c r="P195" s="341"/>
      <c r="Q195" s="245"/>
    </row>
    <row r="196" spans="1:17" ht="21" thickBot="1" x14ac:dyDescent="0.3">
      <c r="A196" s="862"/>
      <c r="B196" s="973"/>
      <c r="C196" s="378"/>
      <c r="D196" s="161"/>
      <c r="E196" s="368"/>
      <c r="F196" s="655">
        <f t="shared" si="22"/>
        <v>0</v>
      </c>
      <c r="G196" s="655"/>
      <c r="H196" s="655"/>
      <c r="I196" s="655"/>
      <c r="J196" s="655"/>
      <c r="K196" s="655"/>
      <c r="L196" s="655"/>
      <c r="M196" s="262"/>
      <c r="N196" s="341"/>
      <c r="O196" s="341"/>
      <c r="P196" s="341"/>
      <c r="Q196" s="245"/>
    </row>
    <row r="197" spans="1:17" ht="21" thickBot="1" x14ac:dyDescent="0.3">
      <c r="A197" s="862"/>
      <c r="B197" s="973"/>
      <c r="C197" s="378"/>
      <c r="D197" s="3" t="s">
        <v>1187</v>
      </c>
      <c r="E197" s="370"/>
      <c r="F197" s="655"/>
      <c r="G197" s="655"/>
      <c r="H197" s="655"/>
      <c r="I197" s="655"/>
      <c r="J197" s="655"/>
      <c r="K197" s="655"/>
      <c r="L197" s="655"/>
      <c r="M197" s="250">
        <f>SUM(M190:M194)</f>
        <v>53</v>
      </c>
      <c r="N197" s="70">
        <f>SUM(N190:N194)</f>
        <v>50</v>
      </c>
      <c r="O197" s="70">
        <f>SUM(O190:O194)</f>
        <v>62</v>
      </c>
      <c r="P197" s="70">
        <f>SUM(P190:P194)</f>
        <v>30</v>
      </c>
      <c r="Q197" s="245"/>
    </row>
    <row r="198" spans="1:17" ht="19.5" thickBot="1" x14ac:dyDescent="0.25">
      <c r="A198" s="862"/>
      <c r="B198" s="973"/>
      <c r="C198" s="378"/>
      <c r="D198" s="3" t="s">
        <v>1188</v>
      </c>
      <c r="E198" s="370"/>
      <c r="F198" s="655"/>
      <c r="G198" s="655"/>
      <c r="H198" s="655"/>
      <c r="I198" s="655"/>
      <c r="J198" s="655"/>
      <c r="K198" s="655"/>
      <c r="L198" s="655"/>
      <c r="M198" s="130">
        <f t="shared" ref="M198:O198" si="23">(M197*1.73*220*0.9)/1000</f>
        <v>18.154619999999998</v>
      </c>
      <c r="N198" s="130">
        <f t="shared" si="23"/>
        <v>17.126999999999999</v>
      </c>
      <c r="O198" s="130">
        <f t="shared" si="23"/>
        <v>21.237479999999998</v>
      </c>
      <c r="P198" s="131"/>
      <c r="Q198" s="156"/>
    </row>
    <row r="199" spans="1:17" ht="18.75" customHeight="1" thickBot="1" x14ac:dyDescent="0.3">
      <c r="A199" s="862"/>
      <c r="B199" s="973"/>
      <c r="C199" s="378"/>
      <c r="D199" s="3" t="s">
        <v>1189</v>
      </c>
      <c r="E199" s="371"/>
      <c r="F199" s="655"/>
      <c r="G199" s="683"/>
      <c r="H199" s="683"/>
      <c r="I199" s="683"/>
      <c r="J199" s="683"/>
      <c r="K199" s="683"/>
      <c r="L199" s="683"/>
      <c r="M199" s="869">
        <f>(M198+N198+O198)</f>
        <v>56.519099999999995</v>
      </c>
      <c r="N199" s="870"/>
      <c r="O199" s="870"/>
      <c r="P199" s="871"/>
      <c r="Q199" s="245"/>
    </row>
    <row r="200" spans="1:17" ht="19.5" thickBot="1" x14ac:dyDescent="0.3">
      <c r="A200" s="862"/>
      <c r="B200" s="973"/>
      <c r="C200" s="432"/>
      <c r="D200" s="899"/>
      <c r="E200" s="899"/>
      <c r="F200" s="899"/>
      <c r="G200" s="899"/>
      <c r="H200" s="899"/>
      <c r="I200" s="899"/>
      <c r="J200" s="899"/>
      <c r="K200" s="899"/>
      <c r="L200" s="899"/>
      <c r="M200" s="899"/>
      <c r="N200" s="899"/>
      <c r="O200" s="899"/>
      <c r="P200" s="900"/>
      <c r="Q200" s="245"/>
    </row>
    <row r="201" spans="1:17" ht="48" thickBot="1" x14ac:dyDescent="0.3">
      <c r="A201" s="862"/>
      <c r="B201" s="973"/>
      <c r="C201" s="364" t="s">
        <v>1309</v>
      </c>
      <c r="D201" s="242" t="s">
        <v>1224</v>
      </c>
      <c r="E201" s="367" t="s">
        <v>1308</v>
      </c>
      <c r="F201" s="475" t="s">
        <v>1381</v>
      </c>
      <c r="G201" s="475" t="s">
        <v>1415</v>
      </c>
      <c r="H201" s="681" t="s">
        <v>1416</v>
      </c>
      <c r="I201" s="475" t="s">
        <v>1417</v>
      </c>
      <c r="J201" s="681" t="s">
        <v>1319</v>
      </c>
      <c r="K201" s="475" t="s">
        <v>1418</v>
      </c>
      <c r="L201" s="475" t="s">
        <v>1419</v>
      </c>
      <c r="M201" s="124" t="str">
        <f>'Данные по ТП'!C158</f>
        <v>ТМ-400/10</v>
      </c>
      <c r="N201" s="125" t="s">
        <v>1225</v>
      </c>
      <c r="O201" s="124" t="s">
        <v>5</v>
      </c>
      <c r="P201" s="126">
        <f>'Данные по ТП'!F158</f>
        <v>4353</v>
      </c>
      <c r="Q201" s="245"/>
    </row>
    <row r="202" spans="1:17" ht="21" thickBot="1" x14ac:dyDescent="0.3">
      <c r="A202" s="862"/>
      <c r="B202" s="973"/>
      <c r="C202" s="378">
        <v>6</v>
      </c>
      <c r="D202" s="161" t="s">
        <v>973</v>
      </c>
      <c r="E202" s="368"/>
      <c r="F202" s="655">
        <f>((O202*1.73*220*0.9)/1000)+((N202*1.73*220*0.9)/1000)+((M202*1.73*220*0.9)/1000)</f>
        <v>39.734639999999999</v>
      </c>
      <c r="G202" s="845"/>
      <c r="H202" s="845"/>
      <c r="I202" s="845"/>
      <c r="J202" s="845"/>
      <c r="K202" s="845"/>
      <c r="L202" s="845"/>
      <c r="M202" s="262">
        <v>41</v>
      </c>
      <c r="N202" s="202">
        <v>46</v>
      </c>
      <c r="O202" s="202">
        <v>29</v>
      </c>
      <c r="P202" s="202">
        <v>3</v>
      </c>
      <c r="Q202" s="245"/>
    </row>
    <row r="203" spans="1:17" ht="19.5" customHeight="1" thickBot="1" x14ac:dyDescent="0.3">
      <c r="A203" s="862"/>
      <c r="B203" s="973"/>
      <c r="C203" s="378">
        <v>7</v>
      </c>
      <c r="D203" s="161" t="s">
        <v>647</v>
      </c>
      <c r="E203" s="368"/>
      <c r="F203" s="655">
        <f t="shared" ref="F203:F206" si="24">((O203*1.73*220*0.9)/1000)+((N203*1.73*220*0.9)/1000)+((M203*1.73*220*0.9)/1000)</f>
        <v>0</v>
      </c>
      <c r="G203" s="846"/>
      <c r="H203" s="846"/>
      <c r="I203" s="846"/>
      <c r="J203" s="846"/>
      <c r="K203" s="846"/>
      <c r="L203" s="846"/>
      <c r="M203" s="262">
        <v>0</v>
      </c>
      <c r="N203" s="202">
        <v>0</v>
      </c>
      <c r="O203" s="202">
        <v>0</v>
      </c>
      <c r="P203" s="202">
        <v>0</v>
      </c>
      <c r="Q203" s="245"/>
    </row>
    <row r="204" spans="1:17" ht="21" thickBot="1" x14ac:dyDescent="0.3">
      <c r="A204" s="862"/>
      <c r="B204" s="973"/>
      <c r="C204" s="378">
        <v>8</v>
      </c>
      <c r="D204" s="161" t="s">
        <v>648</v>
      </c>
      <c r="E204" s="368"/>
      <c r="F204" s="655">
        <f t="shared" si="24"/>
        <v>0</v>
      </c>
      <c r="G204" s="655"/>
      <c r="H204" s="655"/>
      <c r="I204" s="655"/>
      <c r="J204" s="655"/>
      <c r="K204" s="655"/>
      <c r="L204" s="655"/>
      <c r="M204" s="262">
        <v>0</v>
      </c>
      <c r="N204" s="202">
        <v>0</v>
      </c>
      <c r="O204" s="202">
        <v>0</v>
      </c>
      <c r="P204" s="202">
        <v>0</v>
      </c>
      <c r="Q204" s="245"/>
    </row>
    <row r="205" spans="1:17" ht="21" thickBot="1" x14ac:dyDescent="0.3">
      <c r="A205" s="862"/>
      <c r="B205" s="973"/>
      <c r="C205" s="379">
        <v>14</v>
      </c>
      <c r="D205" s="161" t="s">
        <v>1072</v>
      </c>
      <c r="E205" s="368"/>
      <c r="F205" s="655">
        <f t="shared" si="24"/>
        <v>0</v>
      </c>
      <c r="G205" s="655"/>
      <c r="H205" s="655"/>
      <c r="I205" s="655"/>
      <c r="J205" s="655"/>
      <c r="K205" s="655"/>
      <c r="L205" s="655"/>
      <c r="M205" s="262"/>
      <c r="N205" s="711"/>
      <c r="O205" s="711"/>
      <c r="P205" s="711"/>
      <c r="Q205" s="245"/>
    </row>
    <row r="206" spans="1:17" ht="21" thickBot="1" x14ac:dyDescent="0.3">
      <c r="A206" s="862"/>
      <c r="B206" s="973"/>
      <c r="C206" s="378"/>
      <c r="D206" s="229"/>
      <c r="E206" s="392"/>
      <c r="F206" s="655">
        <f t="shared" si="24"/>
        <v>0</v>
      </c>
      <c r="G206" s="655"/>
      <c r="H206" s="655"/>
      <c r="I206" s="655"/>
      <c r="J206" s="655"/>
      <c r="K206" s="655"/>
      <c r="L206" s="655"/>
      <c r="M206" s="264"/>
      <c r="N206" s="228"/>
      <c r="O206" s="228"/>
      <c r="P206" s="228"/>
      <c r="Q206" s="245"/>
    </row>
    <row r="207" spans="1:17" ht="21" thickBot="1" x14ac:dyDescent="0.3">
      <c r="A207" s="862"/>
      <c r="B207" s="973"/>
      <c r="C207" s="378"/>
      <c r="D207" s="3" t="s">
        <v>1186</v>
      </c>
      <c r="E207" s="370"/>
      <c r="F207" s="655"/>
      <c r="G207" s="655"/>
      <c r="H207" s="655"/>
      <c r="I207" s="655"/>
      <c r="J207" s="655"/>
      <c r="K207" s="655"/>
      <c r="L207" s="655"/>
      <c r="M207" s="250">
        <f>SUM(M202:M205)</f>
        <v>41</v>
      </c>
      <c r="N207" s="70">
        <f>SUM(N202:N205)</f>
        <v>46</v>
      </c>
      <c r="O207" s="70">
        <f>SUM(O202:O205)</f>
        <v>29</v>
      </c>
      <c r="P207" s="70">
        <f>SUM(P202:P205)</f>
        <v>3</v>
      </c>
      <c r="Q207" s="245"/>
    </row>
    <row r="208" spans="1:17" ht="19.5" thickBot="1" x14ac:dyDescent="0.25">
      <c r="A208" s="862"/>
      <c r="B208" s="973"/>
      <c r="C208" s="378"/>
      <c r="D208" s="3" t="s">
        <v>1188</v>
      </c>
      <c r="E208" s="370"/>
      <c r="F208" s="370"/>
      <c r="G208" s="370"/>
      <c r="H208" s="370"/>
      <c r="I208" s="370"/>
      <c r="J208" s="370"/>
      <c r="K208" s="370"/>
      <c r="L208" s="370"/>
      <c r="M208" s="130">
        <f t="shared" ref="M208:O208" si="25">(M207*1.73*220*0.9)/1000</f>
        <v>14.044139999999999</v>
      </c>
      <c r="N208" s="130">
        <f t="shared" si="25"/>
        <v>15.756839999999999</v>
      </c>
      <c r="O208" s="130">
        <f t="shared" si="25"/>
        <v>9.9336599999999997</v>
      </c>
      <c r="P208" s="131"/>
      <c r="Q208" s="156"/>
    </row>
    <row r="209" spans="1:17" ht="18.75" thickBot="1" x14ac:dyDescent="0.3">
      <c r="A209" s="862"/>
      <c r="B209" s="973"/>
      <c r="C209" s="378"/>
      <c r="D209" s="3" t="s">
        <v>1190</v>
      </c>
      <c r="E209" s="371"/>
      <c r="F209" s="371"/>
      <c r="G209" s="371"/>
      <c r="H209" s="371"/>
      <c r="I209" s="371"/>
      <c r="J209" s="371"/>
      <c r="K209" s="371"/>
      <c r="L209" s="371"/>
      <c r="M209" s="869">
        <f>(M208+N208+O208)</f>
        <v>39.734639999999999</v>
      </c>
      <c r="N209" s="870"/>
      <c r="O209" s="870"/>
      <c r="P209" s="871"/>
      <c r="Q209" s="245"/>
    </row>
    <row r="210" spans="1:17" ht="21" thickBot="1" x14ac:dyDescent="0.3">
      <c r="A210" s="863"/>
      <c r="B210" s="974"/>
      <c r="C210" s="382"/>
      <c r="D210" s="13" t="s">
        <v>53</v>
      </c>
      <c r="E210" s="384"/>
      <c r="F210" s="384"/>
      <c r="G210" s="384"/>
      <c r="H210" s="384"/>
      <c r="I210" s="384"/>
      <c r="J210" s="384"/>
      <c r="K210" s="384"/>
      <c r="L210" s="384"/>
      <c r="M210" s="252">
        <f>M207+M197</f>
        <v>94</v>
      </c>
      <c r="N210" s="67">
        <f>N207+N197</f>
        <v>96</v>
      </c>
      <c r="O210" s="67">
        <f>O207+O197</f>
        <v>91</v>
      </c>
      <c r="P210" s="67">
        <f>P207+P197</f>
        <v>33</v>
      </c>
      <c r="Q210" s="245"/>
    </row>
    <row r="211" spans="1:17" ht="37.5" customHeight="1" thickBot="1" x14ac:dyDescent="0.3">
      <c r="A211" s="606"/>
      <c r="B211" s="606"/>
      <c r="C211" s="606"/>
      <c r="D211" s="598" t="str">
        <f>HYPERLINK("#Оглавление!h13","&lt;&lt;&lt;&lt;&lt;")</f>
        <v>&lt;&lt;&lt;&lt;&lt;</v>
      </c>
      <c r="E211" s="606"/>
      <c r="F211" s="606"/>
      <c r="G211" s="606"/>
      <c r="H211" s="606"/>
      <c r="I211" s="606"/>
      <c r="J211" s="606"/>
      <c r="K211" s="606"/>
      <c r="L211" s="606"/>
      <c r="M211" s="606"/>
      <c r="N211" s="606"/>
      <c r="O211" s="606"/>
      <c r="P211" s="606"/>
      <c r="Q211" s="245"/>
    </row>
    <row r="212" spans="1:17" ht="48" thickBot="1" x14ac:dyDescent="0.3">
      <c r="A212" s="181">
        <v>44886</v>
      </c>
      <c r="B212" s="68"/>
      <c r="C212" s="364" t="s">
        <v>1309</v>
      </c>
      <c r="D212" s="170" t="s">
        <v>1224</v>
      </c>
      <c r="E212" s="367" t="s">
        <v>1308</v>
      </c>
      <c r="F212" s="475" t="s">
        <v>1381</v>
      </c>
      <c r="G212" s="475" t="s">
        <v>1415</v>
      </c>
      <c r="H212" s="681" t="s">
        <v>1416</v>
      </c>
      <c r="I212" s="475" t="s">
        <v>1417</v>
      </c>
      <c r="J212" s="681" t="s">
        <v>1319</v>
      </c>
      <c r="K212" s="475" t="s">
        <v>1418</v>
      </c>
      <c r="L212" s="475" t="s">
        <v>1419</v>
      </c>
      <c r="M212" s="124" t="str">
        <f>'Данные по ТП'!C159</f>
        <v>ТМ-400/10</v>
      </c>
      <c r="N212" s="125" t="s">
        <v>1225</v>
      </c>
      <c r="O212" s="124" t="s">
        <v>5</v>
      </c>
      <c r="P212" s="126">
        <f>'Данные по ТП'!F159</f>
        <v>2705</v>
      </c>
      <c r="Q212" s="245"/>
    </row>
    <row r="213" spans="1:17" ht="19.5" customHeight="1" thickBot="1" x14ac:dyDescent="0.3">
      <c r="A213" s="850" t="s">
        <v>1754</v>
      </c>
      <c r="B213" s="970" t="s">
        <v>725</v>
      </c>
      <c r="C213" s="378">
        <v>1</v>
      </c>
      <c r="D213" s="161" t="s">
        <v>649</v>
      </c>
      <c r="E213" s="368"/>
      <c r="F213" s="655">
        <f>((O213*1.73*220*0.9)/1000)+((N213*1.73*220*0.9)/1000)+((M213*1.73*220*0.9)/1000)</f>
        <v>0</v>
      </c>
      <c r="G213" s="845">
        <v>242</v>
      </c>
      <c r="H213" s="845">
        <v>240</v>
      </c>
      <c r="I213" s="845">
        <v>243</v>
      </c>
      <c r="J213" s="845">
        <v>419</v>
      </c>
      <c r="K213" s="845">
        <v>419</v>
      </c>
      <c r="L213" s="845">
        <v>419</v>
      </c>
      <c r="M213" s="262">
        <v>0</v>
      </c>
      <c r="N213" s="202">
        <v>0</v>
      </c>
      <c r="O213" s="202">
        <v>0</v>
      </c>
      <c r="P213" s="202">
        <v>0</v>
      </c>
      <c r="Q213" s="245"/>
    </row>
    <row r="214" spans="1:17" ht="21" thickBot="1" x14ac:dyDescent="0.3">
      <c r="A214" s="862"/>
      <c r="B214" s="973"/>
      <c r="C214" s="378">
        <v>2</v>
      </c>
      <c r="D214" s="161" t="s">
        <v>650</v>
      </c>
      <c r="E214" s="368"/>
      <c r="F214" s="655">
        <f t="shared" ref="F214:F219" si="26">((O214*1.73*220*0.9)/1000)+((N214*1.73*220*0.9)/1000)+((M214*1.73*220*0.9)/1000)</f>
        <v>27.060659999999999</v>
      </c>
      <c r="G214" s="846"/>
      <c r="H214" s="846"/>
      <c r="I214" s="846"/>
      <c r="J214" s="846"/>
      <c r="K214" s="846"/>
      <c r="L214" s="846"/>
      <c r="M214" s="262">
        <v>30</v>
      </c>
      <c r="N214" s="202">
        <v>25</v>
      </c>
      <c r="O214" s="202">
        <v>24</v>
      </c>
      <c r="P214" s="202">
        <v>22</v>
      </c>
      <c r="Q214" s="245"/>
    </row>
    <row r="215" spans="1:17" ht="21" thickBot="1" x14ac:dyDescent="0.3">
      <c r="A215" s="862"/>
      <c r="B215" s="973"/>
      <c r="C215" s="378">
        <v>3</v>
      </c>
      <c r="D215" s="161" t="s">
        <v>651</v>
      </c>
      <c r="E215" s="368"/>
      <c r="F215" s="655">
        <f t="shared" si="26"/>
        <v>23.977800000000002</v>
      </c>
      <c r="G215" s="655"/>
      <c r="H215" s="655"/>
      <c r="I215" s="655"/>
      <c r="J215" s="655"/>
      <c r="K215" s="655"/>
      <c r="L215" s="655"/>
      <c r="M215" s="262">
        <v>36</v>
      </c>
      <c r="N215" s="202">
        <v>22</v>
      </c>
      <c r="O215" s="202">
        <v>12</v>
      </c>
      <c r="P215" s="202">
        <v>17</v>
      </c>
      <c r="Q215" s="245"/>
    </row>
    <row r="216" spans="1:17" ht="21" customHeight="1" thickBot="1" x14ac:dyDescent="0.3">
      <c r="A216" s="862"/>
      <c r="B216" s="973"/>
      <c r="C216" s="378">
        <v>4</v>
      </c>
      <c r="D216" s="161" t="s">
        <v>652</v>
      </c>
      <c r="E216" s="368"/>
      <c r="F216" s="655">
        <f t="shared" si="26"/>
        <v>44.187659999999994</v>
      </c>
      <c r="G216" s="655"/>
      <c r="H216" s="655"/>
      <c r="I216" s="655"/>
      <c r="J216" s="655"/>
      <c r="K216" s="655"/>
      <c r="L216" s="655"/>
      <c r="M216" s="262">
        <v>42</v>
      </c>
      <c r="N216" s="202">
        <v>39</v>
      </c>
      <c r="O216" s="202">
        <v>48</v>
      </c>
      <c r="P216" s="202">
        <v>16</v>
      </c>
      <c r="Q216" s="245"/>
    </row>
    <row r="217" spans="1:17" ht="21" thickBot="1" x14ac:dyDescent="0.3">
      <c r="A217" s="862"/>
      <c r="B217" s="973"/>
      <c r="C217" s="378">
        <v>5</v>
      </c>
      <c r="D217" s="161"/>
      <c r="E217" s="368"/>
      <c r="F217" s="655">
        <f t="shared" si="26"/>
        <v>0</v>
      </c>
      <c r="G217" s="655"/>
      <c r="H217" s="655"/>
      <c r="I217" s="655"/>
      <c r="J217" s="655"/>
      <c r="K217" s="655"/>
      <c r="L217" s="655"/>
      <c r="M217" s="262"/>
      <c r="N217" s="202"/>
      <c r="O217" s="202"/>
      <c r="P217" s="202"/>
      <c r="Q217" s="245"/>
    </row>
    <row r="218" spans="1:17" ht="24" customHeight="1" thickBot="1" x14ac:dyDescent="0.3">
      <c r="A218" s="862"/>
      <c r="B218" s="973"/>
      <c r="C218" s="378">
        <v>6</v>
      </c>
      <c r="D218" s="161" t="s">
        <v>944</v>
      </c>
      <c r="E218" s="368"/>
      <c r="F218" s="655">
        <f t="shared" si="26"/>
        <v>0</v>
      </c>
      <c r="G218" s="655"/>
      <c r="H218" s="655"/>
      <c r="I218" s="655"/>
      <c r="J218" s="655"/>
      <c r="K218" s="655"/>
      <c r="L218" s="655"/>
      <c r="M218" s="262">
        <v>0</v>
      </c>
      <c r="N218" s="202">
        <v>0</v>
      </c>
      <c r="O218" s="202">
        <v>0</v>
      </c>
      <c r="P218" s="202">
        <v>0</v>
      </c>
      <c r="Q218" s="245"/>
    </row>
    <row r="219" spans="1:17" ht="21" thickBot="1" x14ac:dyDescent="0.3">
      <c r="A219" s="862"/>
      <c r="B219" s="973"/>
      <c r="C219" s="378">
        <v>7</v>
      </c>
      <c r="D219" s="161" t="s">
        <v>653</v>
      </c>
      <c r="E219" s="368"/>
      <c r="F219" s="655">
        <f t="shared" si="26"/>
        <v>13.701599999999999</v>
      </c>
      <c r="G219" s="655"/>
      <c r="H219" s="655"/>
      <c r="I219" s="655"/>
      <c r="J219" s="655"/>
      <c r="K219" s="655"/>
      <c r="L219" s="655"/>
      <c r="M219" s="262">
        <v>10</v>
      </c>
      <c r="N219" s="202">
        <v>16</v>
      </c>
      <c r="O219" s="202">
        <v>14</v>
      </c>
      <c r="P219" s="202">
        <v>5</v>
      </c>
      <c r="Q219" s="245"/>
    </row>
    <row r="220" spans="1:17" ht="21" thickBot="1" x14ac:dyDescent="0.3">
      <c r="A220" s="862"/>
      <c r="B220" s="973"/>
      <c r="C220" s="378">
        <v>8</v>
      </c>
      <c r="D220" s="161"/>
      <c r="E220" s="368"/>
      <c r="F220" s="368"/>
      <c r="G220" s="368"/>
      <c r="H220" s="368"/>
      <c r="I220" s="368"/>
      <c r="J220" s="368"/>
      <c r="K220" s="368"/>
      <c r="L220" s="368"/>
      <c r="M220" s="262"/>
      <c r="N220" s="202"/>
      <c r="O220" s="202"/>
      <c r="P220" s="202"/>
      <c r="Q220" s="245"/>
    </row>
    <row r="221" spans="1:17" ht="21" thickBot="1" x14ac:dyDescent="0.3">
      <c r="A221" s="862"/>
      <c r="B221" s="973"/>
      <c r="C221" s="378"/>
      <c r="D221" s="161"/>
      <c r="E221" s="368"/>
      <c r="F221" s="368"/>
      <c r="G221" s="368"/>
      <c r="H221" s="368"/>
      <c r="I221" s="368"/>
      <c r="J221" s="368"/>
      <c r="K221" s="368"/>
      <c r="L221" s="368"/>
      <c r="M221" s="262"/>
      <c r="N221" s="341"/>
      <c r="O221" s="341"/>
      <c r="P221" s="341"/>
      <c r="Q221" s="245"/>
    </row>
    <row r="222" spans="1:17" ht="21" thickBot="1" x14ac:dyDescent="0.3">
      <c r="A222" s="862"/>
      <c r="B222" s="973"/>
      <c r="C222" s="378"/>
      <c r="D222" s="161"/>
      <c r="E222" s="368"/>
      <c r="F222" s="368"/>
      <c r="G222" s="368"/>
      <c r="H222" s="368"/>
      <c r="I222" s="368"/>
      <c r="J222" s="368"/>
      <c r="K222" s="368"/>
      <c r="L222" s="368"/>
      <c r="M222" s="262"/>
      <c r="N222" s="341"/>
      <c r="O222" s="341"/>
      <c r="P222" s="341"/>
      <c r="Q222" s="245"/>
    </row>
    <row r="223" spans="1:17" ht="21" thickBot="1" x14ac:dyDescent="0.3">
      <c r="A223" s="862"/>
      <c r="B223" s="973"/>
      <c r="C223" s="378"/>
      <c r="D223" s="3" t="s">
        <v>1187</v>
      </c>
      <c r="E223" s="370"/>
      <c r="F223" s="370"/>
      <c r="G223" s="370"/>
      <c r="H223" s="370"/>
      <c r="I223" s="370"/>
      <c r="J223" s="370"/>
      <c r="K223" s="370"/>
      <c r="L223" s="370"/>
      <c r="M223" s="250">
        <f>SUM(M213:M222)</f>
        <v>118</v>
      </c>
      <c r="N223" s="70">
        <f>SUM(N213:N222)</f>
        <v>102</v>
      </c>
      <c r="O223" s="70">
        <f>SUM(O213:O222)</f>
        <v>98</v>
      </c>
      <c r="P223" s="70">
        <f>SUM(P213:P222)</f>
        <v>60</v>
      </c>
      <c r="Q223" s="245"/>
    </row>
    <row r="224" spans="1:17" ht="19.5" thickBot="1" x14ac:dyDescent="0.25">
      <c r="A224" s="862"/>
      <c r="B224" s="973"/>
      <c r="C224" s="378"/>
      <c r="D224" s="3" t="s">
        <v>1188</v>
      </c>
      <c r="E224" s="370"/>
      <c r="F224" s="370"/>
      <c r="G224" s="370"/>
      <c r="H224" s="370"/>
      <c r="I224" s="370"/>
      <c r="J224" s="370"/>
      <c r="K224" s="370"/>
      <c r="L224" s="370"/>
      <c r="M224" s="130">
        <f t="shared" ref="M224:O224" si="27">(M223*1.73*220*0.9)/1000</f>
        <v>40.419719999999991</v>
      </c>
      <c r="N224" s="130">
        <f t="shared" si="27"/>
        <v>34.939080000000004</v>
      </c>
      <c r="O224" s="130">
        <f t="shared" si="27"/>
        <v>33.568919999999999</v>
      </c>
      <c r="P224" s="131"/>
      <c r="Q224" s="156"/>
    </row>
    <row r="225" spans="1:17" ht="18.75" customHeight="1" thickBot="1" x14ac:dyDescent="0.3">
      <c r="A225" s="862"/>
      <c r="B225" s="973"/>
      <c r="C225" s="378"/>
      <c r="D225" s="3" t="s">
        <v>1189</v>
      </c>
      <c r="E225" s="371"/>
      <c r="F225" s="371"/>
      <c r="G225" s="371"/>
      <c r="H225" s="371"/>
      <c r="I225" s="371"/>
      <c r="J225" s="371"/>
      <c r="K225" s="371"/>
      <c r="L225" s="371"/>
      <c r="M225" s="869">
        <f>(M224+N224+O224)</f>
        <v>108.92771999999999</v>
      </c>
      <c r="N225" s="870"/>
      <c r="O225" s="870"/>
      <c r="P225" s="871"/>
      <c r="Q225" s="245"/>
    </row>
    <row r="226" spans="1:17" ht="19.5" thickBot="1" x14ac:dyDescent="0.3">
      <c r="A226" s="862"/>
      <c r="B226" s="973"/>
      <c r="C226" s="381"/>
      <c r="D226" s="898"/>
      <c r="E226" s="899"/>
      <c r="F226" s="899"/>
      <c r="G226" s="899"/>
      <c r="H226" s="899"/>
      <c r="I226" s="899"/>
      <c r="J226" s="899"/>
      <c r="K226" s="899"/>
      <c r="L226" s="899"/>
      <c r="M226" s="899"/>
      <c r="N226" s="899"/>
      <c r="O226" s="899"/>
      <c r="P226" s="900"/>
      <c r="Q226" s="245"/>
    </row>
    <row r="227" spans="1:17" ht="48" thickBot="1" x14ac:dyDescent="0.3">
      <c r="A227" s="862"/>
      <c r="B227" s="973"/>
      <c r="C227" s="364" t="s">
        <v>1309</v>
      </c>
      <c r="D227" s="242" t="s">
        <v>1200</v>
      </c>
      <c r="E227" s="367" t="s">
        <v>1308</v>
      </c>
      <c r="F227" s="475" t="s">
        <v>1381</v>
      </c>
      <c r="G227" s="475" t="s">
        <v>1415</v>
      </c>
      <c r="H227" s="681" t="s">
        <v>1416</v>
      </c>
      <c r="I227" s="475" t="s">
        <v>1417</v>
      </c>
      <c r="J227" s="681" t="s">
        <v>1319</v>
      </c>
      <c r="K227" s="475" t="s">
        <v>1418</v>
      </c>
      <c r="L227" s="475" t="s">
        <v>1419</v>
      </c>
      <c r="M227" s="124" t="str">
        <f>'Данные по ТП'!C160</f>
        <v>ТМ-400/10</v>
      </c>
      <c r="N227" s="125" t="s">
        <v>1225</v>
      </c>
      <c r="O227" s="124" t="s">
        <v>5</v>
      </c>
      <c r="P227" s="126">
        <f>'Данные по ТП'!F160</f>
        <v>2682</v>
      </c>
      <c r="Q227" s="245"/>
    </row>
    <row r="228" spans="1:17" ht="21" thickBot="1" x14ac:dyDescent="0.3">
      <c r="A228" s="862"/>
      <c r="B228" s="973"/>
      <c r="C228" s="378">
        <v>9</v>
      </c>
      <c r="D228" s="161" t="s">
        <v>654</v>
      </c>
      <c r="E228" s="368"/>
      <c r="F228" s="655">
        <f>((O228*1.73*220*0.9)/1000)+((N228*1.73*220*0.9)/1000)+((M228*1.73*220*0.9)/1000)</f>
        <v>30.486059999999995</v>
      </c>
      <c r="G228" s="845"/>
      <c r="H228" s="845"/>
      <c r="I228" s="845"/>
      <c r="J228" s="845"/>
      <c r="K228" s="845"/>
      <c r="L228" s="845"/>
      <c r="M228" s="262">
        <v>24</v>
      </c>
      <c r="N228" s="202">
        <v>26</v>
      </c>
      <c r="O228" s="202">
        <v>39</v>
      </c>
      <c r="P228" s="202">
        <v>11</v>
      </c>
      <c r="Q228" s="245"/>
    </row>
    <row r="229" spans="1:17" ht="21" thickBot="1" x14ac:dyDescent="0.3">
      <c r="A229" s="862"/>
      <c r="B229" s="973"/>
      <c r="C229" s="378">
        <v>10</v>
      </c>
      <c r="D229" s="161" t="s">
        <v>655</v>
      </c>
      <c r="E229" s="368"/>
      <c r="F229" s="655">
        <f t="shared" ref="F229:F236" si="28">((O229*1.73*220*0.9)/1000)+((N229*1.73*220*0.9)/1000)+((M229*1.73*220*0.9)/1000)</f>
        <v>0</v>
      </c>
      <c r="G229" s="846"/>
      <c r="H229" s="846"/>
      <c r="I229" s="846"/>
      <c r="J229" s="846"/>
      <c r="K229" s="846"/>
      <c r="L229" s="846"/>
      <c r="M229" s="262">
        <v>0</v>
      </c>
      <c r="N229" s="202">
        <v>0</v>
      </c>
      <c r="O229" s="202">
        <v>0</v>
      </c>
      <c r="P229" s="202">
        <v>0</v>
      </c>
      <c r="Q229" s="245"/>
    </row>
    <row r="230" spans="1:17" ht="21" thickBot="1" x14ac:dyDescent="0.3">
      <c r="A230" s="862"/>
      <c r="B230" s="973"/>
      <c r="C230" s="378">
        <v>11</v>
      </c>
      <c r="D230" s="161"/>
      <c r="E230" s="368"/>
      <c r="F230" s="655">
        <f t="shared" si="28"/>
        <v>0</v>
      </c>
      <c r="G230" s="655"/>
      <c r="H230" s="655"/>
      <c r="I230" s="655"/>
      <c r="J230" s="655"/>
      <c r="K230" s="655"/>
      <c r="L230" s="655"/>
      <c r="M230" s="262"/>
      <c r="N230" s="202"/>
      <c r="O230" s="202"/>
      <c r="P230" s="202"/>
      <c r="Q230" s="245"/>
    </row>
    <row r="231" spans="1:17" ht="19.5" customHeight="1" thickBot="1" x14ac:dyDescent="0.3">
      <c r="A231" s="862"/>
      <c r="B231" s="973"/>
      <c r="C231" s="378">
        <v>12</v>
      </c>
      <c r="D231" s="161" t="s">
        <v>656</v>
      </c>
      <c r="E231" s="368"/>
      <c r="F231" s="655">
        <f t="shared" si="28"/>
        <v>0</v>
      </c>
      <c r="G231" s="655"/>
      <c r="H231" s="655"/>
      <c r="I231" s="655"/>
      <c r="J231" s="655"/>
      <c r="K231" s="655"/>
      <c r="L231" s="655"/>
      <c r="M231" s="262">
        <v>0</v>
      </c>
      <c r="N231" s="202">
        <v>0</v>
      </c>
      <c r="O231" s="202">
        <v>0</v>
      </c>
      <c r="P231" s="202">
        <v>0</v>
      </c>
      <c r="Q231" s="245"/>
    </row>
    <row r="232" spans="1:17" ht="21" thickBot="1" x14ac:dyDescent="0.3">
      <c r="A232" s="862"/>
      <c r="B232" s="973"/>
      <c r="C232" s="378">
        <v>13</v>
      </c>
      <c r="D232" s="161" t="s">
        <v>657</v>
      </c>
      <c r="E232" s="368"/>
      <c r="F232" s="655">
        <f t="shared" si="28"/>
        <v>16.44192</v>
      </c>
      <c r="G232" s="655"/>
      <c r="H232" s="655"/>
      <c r="I232" s="655"/>
      <c r="J232" s="655"/>
      <c r="K232" s="655"/>
      <c r="L232" s="655"/>
      <c r="M232" s="262">
        <v>0</v>
      </c>
      <c r="N232" s="202">
        <v>48</v>
      </c>
      <c r="O232" s="202">
        <v>0</v>
      </c>
      <c r="P232" s="202">
        <v>48</v>
      </c>
      <c r="Q232" s="245"/>
    </row>
    <row r="233" spans="1:17" ht="21" thickBot="1" x14ac:dyDescent="0.3">
      <c r="A233" s="862"/>
      <c r="B233" s="973"/>
      <c r="C233" s="378">
        <v>14</v>
      </c>
      <c r="D233" s="161" t="s">
        <v>945</v>
      </c>
      <c r="E233" s="368"/>
      <c r="F233" s="655">
        <f t="shared" si="28"/>
        <v>11.30382</v>
      </c>
      <c r="G233" s="655"/>
      <c r="H233" s="655"/>
      <c r="I233" s="655"/>
      <c r="J233" s="655"/>
      <c r="K233" s="655"/>
      <c r="L233" s="655"/>
      <c r="M233" s="262">
        <v>1</v>
      </c>
      <c r="N233" s="202">
        <v>20</v>
      </c>
      <c r="O233" s="202">
        <v>12</v>
      </c>
      <c r="P233" s="202">
        <v>0</v>
      </c>
      <c r="Q233" s="245"/>
    </row>
    <row r="234" spans="1:17" ht="21" thickBot="1" x14ac:dyDescent="0.3">
      <c r="A234" s="862"/>
      <c r="B234" s="973"/>
      <c r="C234" s="378">
        <v>15</v>
      </c>
      <c r="D234" s="161" t="s">
        <v>951</v>
      </c>
      <c r="E234" s="368"/>
      <c r="F234" s="655">
        <f t="shared" si="28"/>
        <v>0.34254000000000001</v>
      </c>
      <c r="G234" s="655"/>
      <c r="H234" s="655"/>
      <c r="I234" s="655"/>
      <c r="J234" s="655"/>
      <c r="K234" s="655"/>
      <c r="L234" s="655"/>
      <c r="M234" s="262">
        <v>0</v>
      </c>
      <c r="N234" s="202">
        <v>1</v>
      </c>
      <c r="O234" s="202">
        <v>0</v>
      </c>
      <c r="P234" s="202">
        <v>1</v>
      </c>
      <c r="Q234" s="245"/>
    </row>
    <row r="235" spans="1:17" ht="21" thickBot="1" x14ac:dyDescent="0.3">
      <c r="A235" s="862"/>
      <c r="B235" s="973"/>
      <c r="C235" s="378">
        <v>16</v>
      </c>
      <c r="D235" s="161" t="s">
        <v>658</v>
      </c>
      <c r="E235" s="368"/>
      <c r="F235" s="655">
        <f t="shared" si="28"/>
        <v>0</v>
      </c>
      <c r="G235" s="655"/>
      <c r="H235" s="655"/>
      <c r="I235" s="655"/>
      <c r="J235" s="655"/>
      <c r="K235" s="655"/>
      <c r="L235" s="655"/>
      <c r="M235" s="262">
        <v>0</v>
      </c>
      <c r="N235" s="202">
        <v>0</v>
      </c>
      <c r="O235" s="202">
        <v>0</v>
      </c>
      <c r="P235" s="202">
        <v>0</v>
      </c>
      <c r="Q235" s="245"/>
    </row>
    <row r="236" spans="1:17" ht="21" thickBot="1" x14ac:dyDescent="0.3">
      <c r="A236" s="862"/>
      <c r="B236" s="973"/>
      <c r="C236" s="378"/>
      <c r="D236" s="161"/>
      <c r="E236" s="368"/>
      <c r="F236" s="655">
        <f t="shared" si="28"/>
        <v>0</v>
      </c>
      <c r="G236" s="655"/>
      <c r="H236" s="655"/>
      <c r="I236" s="655"/>
      <c r="J236" s="655"/>
      <c r="K236" s="655"/>
      <c r="L236" s="655"/>
      <c r="M236" s="262"/>
      <c r="N236" s="341"/>
      <c r="O236" s="341"/>
      <c r="P236" s="341"/>
      <c r="Q236" s="245"/>
    </row>
    <row r="237" spans="1:17" ht="21" thickBot="1" x14ac:dyDescent="0.3">
      <c r="A237" s="862"/>
      <c r="B237" s="973"/>
      <c r="C237" s="378"/>
      <c r="D237" s="161"/>
      <c r="E237" s="368"/>
      <c r="F237" s="368"/>
      <c r="G237" s="368"/>
      <c r="H237" s="368"/>
      <c r="I237" s="368"/>
      <c r="J237" s="368"/>
      <c r="K237" s="368"/>
      <c r="L237" s="368"/>
      <c r="M237" s="262"/>
      <c r="N237" s="341"/>
      <c r="O237" s="341"/>
      <c r="P237" s="341"/>
      <c r="Q237" s="245"/>
    </row>
    <row r="238" spans="1:17" ht="21" thickBot="1" x14ac:dyDescent="0.3">
      <c r="A238" s="862"/>
      <c r="B238" s="973"/>
      <c r="C238" s="378"/>
      <c r="D238" s="3" t="s">
        <v>1186</v>
      </c>
      <c r="E238" s="370"/>
      <c r="F238" s="370"/>
      <c r="G238" s="370"/>
      <c r="H238" s="370"/>
      <c r="I238" s="370"/>
      <c r="J238" s="370"/>
      <c r="K238" s="370"/>
      <c r="L238" s="370"/>
      <c r="M238" s="249">
        <f>SUM(M228:M237)</f>
        <v>25</v>
      </c>
      <c r="N238" s="69">
        <f>SUM(N228:N237)</f>
        <v>95</v>
      </c>
      <c r="O238" s="69">
        <f>SUM(O228:O237)</f>
        <v>51</v>
      </c>
      <c r="P238" s="69">
        <f>SUM(P228:P237)</f>
        <v>60</v>
      </c>
      <c r="Q238" s="245"/>
    </row>
    <row r="239" spans="1:17" ht="19.5" thickBot="1" x14ac:dyDescent="0.25">
      <c r="A239" s="862"/>
      <c r="B239" s="973"/>
      <c r="C239" s="378"/>
      <c r="D239" s="3" t="s">
        <v>1188</v>
      </c>
      <c r="E239" s="370"/>
      <c r="F239" s="370"/>
      <c r="G239" s="370"/>
      <c r="H239" s="370"/>
      <c r="I239" s="370"/>
      <c r="J239" s="370"/>
      <c r="K239" s="370"/>
      <c r="L239" s="370"/>
      <c r="M239" s="130">
        <f t="shared" ref="M239:O239" si="29">(M238*1.73*220*0.9)/1000</f>
        <v>8.5634999999999994</v>
      </c>
      <c r="N239" s="130">
        <f t="shared" si="29"/>
        <v>32.5413</v>
      </c>
      <c r="O239" s="130">
        <f t="shared" si="29"/>
        <v>17.469540000000002</v>
      </c>
      <c r="P239" s="131"/>
      <c r="Q239" s="156"/>
    </row>
    <row r="240" spans="1:17" ht="18.75" thickBot="1" x14ac:dyDescent="0.3">
      <c r="A240" s="862"/>
      <c r="B240" s="973"/>
      <c r="C240" s="378"/>
      <c r="D240" s="3" t="s">
        <v>1190</v>
      </c>
      <c r="E240" s="371"/>
      <c r="F240" s="371"/>
      <c r="G240" s="371"/>
      <c r="H240" s="371"/>
      <c r="I240" s="371"/>
      <c r="J240" s="371"/>
      <c r="K240" s="371"/>
      <c r="L240" s="371"/>
      <c r="M240" s="869">
        <f>(M239+N239+O239)</f>
        <v>58.574339999999999</v>
      </c>
      <c r="N240" s="870"/>
      <c r="O240" s="870"/>
      <c r="P240" s="871"/>
      <c r="Q240" s="245"/>
    </row>
    <row r="241" spans="1:17" ht="21" thickBot="1" x14ac:dyDescent="0.3">
      <c r="A241" s="863"/>
      <c r="B241" s="974"/>
      <c r="C241" s="382"/>
      <c r="D241" s="13" t="s">
        <v>53</v>
      </c>
      <c r="E241" s="384"/>
      <c r="F241" s="384"/>
      <c r="G241" s="384"/>
      <c r="H241" s="384"/>
      <c r="I241" s="384"/>
      <c r="J241" s="384"/>
      <c r="K241" s="384"/>
      <c r="L241" s="384"/>
      <c r="M241" s="251">
        <f>M238+M223</f>
        <v>143</v>
      </c>
      <c r="N241" s="71">
        <f>N238+N223</f>
        <v>197</v>
      </c>
      <c r="O241" s="71">
        <f>O238+O223</f>
        <v>149</v>
      </c>
      <c r="P241" s="71">
        <f>P238+P223</f>
        <v>120</v>
      </c>
      <c r="Q241" s="245"/>
    </row>
    <row r="242" spans="1:17" ht="55.5" customHeight="1" thickBot="1" x14ac:dyDescent="0.3">
      <c r="A242" s="606"/>
      <c r="B242" s="606"/>
      <c r="C242" s="606"/>
      <c r="D242" s="598" t="str">
        <f>HYPERLINK("#Оглавление!h13","&lt;&lt;&lt;&lt;&lt;")</f>
        <v>&lt;&lt;&lt;&lt;&lt;</v>
      </c>
      <c r="E242" s="606"/>
      <c r="F242" s="606"/>
      <c r="G242" s="606"/>
      <c r="H242" s="606"/>
      <c r="I242" s="606"/>
      <c r="J242" s="606"/>
      <c r="K242" s="606"/>
      <c r="L242" s="606"/>
      <c r="M242" s="606"/>
      <c r="N242" s="606"/>
      <c r="O242" s="606"/>
      <c r="P242" s="606"/>
      <c r="Q242" s="245"/>
    </row>
    <row r="243" spans="1:17" ht="48" thickBot="1" x14ac:dyDescent="0.3">
      <c r="A243" s="181">
        <v>44886</v>
      </c>
      <c r="B243" s="68"/>
      <c r="C243" s="364" t="s">
        <v>1309</v>
      </c>
      <c r="D243" s="170" t="s">
        <v>1224</v>
      </c>
      <c r="E243" s="367" t="s">
        <v>1308</v>
      </c>
      <c r="F243" s="475" t="s">
        <v>1381</v>
      </c>
      <c r="G243" s="475" t="s">
        <v>1415</v>
      </c>
      <c r="H243" s="681" t="s">
        <v>1416</v>
      </c>
      <c r="I243" s="475" t="s">
        <v>1417</v>
      </c>
      <c r="J243" s="681" t="s">
        <v>1319</v>
      </c>
      <c r="K243" s="475" t="s">
        <v>1418</v>
      </c>
      <c r="L243" s="475" t="s">
        <v>1419</v>
      </c>
      <c r="M243" s="124" t="str">
        <f>'Данные по ТП'!C161</f>
        <v>ТМ-630/10</v>
      </c>
      <c r="N243" s="125" t="s">
        <v>1225</v>
      </c>
      <c r="O243" s="124" t="s">
        <v>5</v>
      </c>
      <c r="P243" s="126">
        <f>'Данные по ТП'!F161</f>
        <v>50728</v>
      </c>
      <c r="Q243" s="245"/>
    </row>
    <row r="244" spans="1:17" ht="19.5" customHeight="1" thickBot="1" x14ac:dyDescent="0.3">
      <c r="A244" s="850" t="s">
        <v>1754</v>
      </c>
      <c r="B244" s="978" t="s">
        <v>726</v>
      </c>
      <c r="C244" s="423">
        <v>1</v>
      </c>
      <c r="D244" s="164" t="s">
        <v>659</v>
      </c>
      <c r="E244" s="369"/>
      <c r="F244" s="655">
        <f>((O244*1.73*220*0.9)/1000)+((N244*1.73*220*0.9)/1000)+((M244*1.73*220*0.9)/1000)</f>
        <v>7.5358800000000006</v>
      </c>
      <c r="G244" s="845">
        <v>229</v>
      </c>
      <c r="H244" s="845">
        <v>233</v>
      </c>
      <c r="I244" s="845">
        <v>230</v>
      </c>
      <c r="J244" s="845">
        <v>400</v>
      </c>
      <c r="K244" s="845">
        <v>400</v>
      </c>
      <c r="L244" s="845">
        <v>400</v>
      </c>
      <c r="M244" s="265">
        <v>0</v>
      </c>
      <c r="N244" s="230">
        <v>4</v>
      </c>
      <c r="O244" s="230">
        <v>18</v>
      </c>
      <c r="P244" s="230">
        <v>9</v>
      </c>
      <c r="Q244" s="245"/>
    </row>
    <row r="245" spans="1:17" ht="21" thickBot="1" x14ac:dyDescent="0.3">
      <c r="A245" s="862"/>
      <c r="B245" s="978"/>
      <c r="C245" s="423">
        <v>2</v>
      </c>
      <c r="D245" s="164" t="s">
        <v>660</v>
      </c>
      <c r="E245" s="369"/>
      <c r="F245" s="655">
        <f t="shared" ref="F245:F252" si="30">((O245*1.73*220*0.9)/1000)+((N245*1.73*220*0.9)/1000)+((M245*1.73*220*0.9)/1000)</f>
        <v>0</v>
      </c>
      <c r="G245" s="846"/>
      <c r="H245" s="846"/>
      <c r="I245" s="846"/>
      <c r="J245" s="846"/>
      <c r="K245" s="846"/>
      <c r="L245" s="846"/>
      <c r="M245" s="265">
        <v>0</v>
      </c>
      <c r="N245" s="230">
        <v>0</v>
      </c>
      <c r="O245" s="230">
        <v>0</v>
      </c>
      <c r="P245" s="230">
        <v>0</v>
      </c>
      <c r="Q245" s="245"/>
    </row>
    <row r="246" spans="1:17" ht="21" thickBot="1" x14ac:dyDescent="0.3">
      <c r="A246" s="862"/>
      <c r="B246" s="978"/>
      <c r="C246" s="423">
        <v>3</v>
      </c>
      <c r="D246" s="164" t="s">
        <v>661</v>
      </c>
      <c r="E246" s="369"/>
      <c r="F246" s="655">
        <f t="shared" si="30"/>
        <v>36.651780000000002</v>
      </c>
      <c r="G246" s="655"/>
      <c r="H246" s="655"/>
      <c r="I246" s="655"/>
      <c r="J246" s="655"/>
      <c r="K246" s="655"/>
      <c r="L246" s="655"/>
      <c r="M246" s="265">
        <v>36</v>
      </c>
      <c r="N246" s="230">
        <v>29</v>
      </c>
      <c r="O246" s="230">
        <v>42</v>
      </c>
      <c r="P246" s="230">
        <v>16</v>
      </c>
      <c r="Q246" s="245"/>
    </row>
    <row r="247" spans="1:17" ht="21" thickBot="1" x14ac:dyDescent="0.3">
      <c r="A247" s="862"/>
      <c r="B247" s="978"/>
      <c r="C247" s="423">
        <v>4</v>
      </c>
      <c r="D247" s="164" t="s">
        <v>662</v>
      </c>
      <c r="E247" s="369"/>
      <c r="F247" s="655">
        <f t="shared" si="30"/>
        <v>47.270520000000005</v>
      </c>
      <c r="G247" s="655"/>
      <c r="H247" s="655"/>
      <c r="I247" s="655"/>
      <c r="J247" s="655"/>
      <c r="K247" s="655"/>
      <c r="L247" s="655"/>
      <c r="M247" s="265">
        <v>51</v>
      </c>
      <c r="N247" s="230">
        <v>39</v>
      </c>
      <c r="O247" s="230">
        <v>48</v>
      </c>
      <c r="P247" s="230">
        <v>33</v>
      </c>
      <c r="Q247" s="245"/>
    </row>
    <row r="248" spans="1:17" ht="21" thickBot="1" x14ac:dyDescent="0.3">
      <c r="A248" s="862"/>
      <c r="B248" s="978"/>
      <c r="C248" s="423">
        <v>5</v>
      </c>
      <c r="D248" s="164" t="s">
        <v>663</v>
      </c>
      <c r="E248" s="369"/>
      <c r="F248" s="655">
        <f t="shared" si="30"/>
        <v>18.497160000000001</v>
      </c>
      <c r="G248" s="655"/>
      <c r="H248" s="655"/>
      <c r="I248" s="655"/>
      <c r="J248" s="655"/>
      <c r="K248" s="655"/>
      <c r="L248" s="655"/>
      <c r="M248" s="265">
        <v>18</v>
      </c>
      <c r="N248" s="230">
        <v>15</v>
      </c>
      <c r="O248" s="230">
        <v>21</v>
      </c>
      <c r="P248" s="230">
        <v>2</v>
      </c>
      <c r="Q248" s="245"/>
    </row>
    <row r="249" spans="1:17" ht="21" thickBot="1" x14ac:dyDescent="0.3">
      <c r="A249" s="862"/>
      <c r="B249" s="978"/>
      <c r="C249" s="423">
        <v>6</v>
      </c>
      <c r="D249" s="164" t="s">
        <v>664</v>
      </c>
      <c r="E249" s="369"/>
      <c r="F249" s="655">
        <f t="shared" si="30"/>
        <v>0</v>
      </c>
      <c r="G249" s="655"/>
      <c r="H249" s="655"/>
      <c r="I249" s="655"/>
      <c r="J249" s="655"/>
      <c r="K249" s="655"/>
      <c r="L249" s="655"/>
      <c r="M249" s="265">
        <v>0</v>
      </c>
      <c r="N249" s="230">
        <v>0</v>
      </c>
      <c r="O249" s="230">
        <v>0</v>
      </c>
      <c r="P249" s="230">
        <v>0</v>
      </c>
      <c r="Q249" s="245"/>
    </row>
    <row r="250" spans="1:17" ht="21" thickBot="1" x14ac:dyDescent="0.3">
      <c r="A250" s="862"/>
      <c r="B250" s="978"/>
      <c r="C250" s="423">
        <v>7</v>
      </c>
      <c r="D250" s="164"/>
      <c r="E250" s="369"/>
      <c r="F250" s="655">
        <f t="shared" si="30"/>
        <v>0</v>
      </c>
      <c r="G250" s="655"/>
      <c r="H250" s="655"/>
      <c r="I250" s="655"/>
      <c r="J250" s="655"/>
      <c r="K250" s="655"/>
      <c r="L250" s="655"/>
      <c r="M250" s="265"/>
      <c r="N250" s="230"/>
      <c r="O250" s="230"/>
      <c r="P250" s="230"/>
      <c r="Q250" s="245"/>
    </row>
    <row r="251" spans="1:17" ht="21" thickBot="1" x14ac:dyDescent="0.3">
      <c r="A251" s="862"/>
      <c r="B251" s="978"/>
      <c r="C251" s="423">
        <v>8</v>
      </c>
      <c r="D251" s="164" t="s">
        <v>665</v>
      </c>
      <c r="E251" s="369"/>
      <c r="F251" s="655">
        <f t="shared" si="30"/>
        <v>0</v>
      </c>
      <c r="G251" s="655"/>
      <c r="H251" s="655"/>
      <c r="I251" s="655"/>
      <c r="J251" s="655"/>
      <c r="K251" s="655"/>
      <c r="L251" s="655"/>
      <c r="M251" s="265">
        <v>0</v>
      </c>
      <c r="N251" s="230">
        <v>0</v>
      </c>
      <c r="O251" s="230">
        <v>0</v>
      </c>
      <c r="P251" s="230">
        <v>0</v>
      </c>
      <c r="Q251" s="245"/>
    </row>
    <row r="252" spans="1:17" ht="21" thickBot="1" x14ac:dyDescent="0.3">
      <c r="A252" s="862"/>
      <c r="B252" s="978"/>
      <c r="C252" s="423"/>
      <c r="D252" s="164"/>
      <c r="E252" s="369"/>
      <c r="F252" s="655">
        <f t="shared" si="30"/>
        <v>0</v>
      </c>
      <c r="G252" s="655"/>
      <c r="H252" s="655"/>
      <c r="I252" s="655"/>
      <c r="J252" s="655"/>
      <c r="K252" s="655"/>
      <c r="L252" s="655"/>
      <c r="M252" s="265"/>
      <c r="N252" s="342"/>
      <c r="O252" s="342"/>
      <c r="P252" s="342"/>
      <c r="Q252" s="245"/>
    </row>
    <row r="253" spans="1:17" ht="21" thickBot="1" x14ac:dyDescent="0.3">
      <c r="A253" s="862"/>
      <c r="B253" s="978"/>
      <c r="C253" s="423"/>
      <c r="D253" s="164"/>
      <c r="E253" s="369"/>
      <c r="F253" s="369"/>
      <c r="G253" s="369"/>
      <c r="H253" s="369"/>
      <c r="I253" s="369"/>
      <c r="J253" s="369"/>
      <c r="K253" s="369"/>
      <c r="L253" s="369"/>
      <c r="M253" s="265"/>
      <c r="N253" s="342"/>
      <c r="O253" s="342"/>
      <c r="P253" s="342"/>
      <c r="Q253" s="245"/>
    </row>
    <row r="254" spans="1:17" ht="18.75" customHeight="1" thickBot="1" x14ac:dyDescent="0.3">
      <c r="A254" s="862"/>
      <c r="B254" s="978"/>
      <c r="C254" s="423"/>
      <c r="D254" s="101" t="s">
        <v>1187</v>
      </c>
      <c r="E254" s="418"/>
      <c r="F254" s="418"/>
      <c r="G254" s="418"/>
      <c r="H254" s="418"/>
      <c r="I254" s="418"/>
      <c r="J254" s="418"/>
      <c r="K254" s="418"/>
      <c r="L254" s="418"/>
      <c r="M254" s="255">
        <f>SUM(M244:M253)</f>
        <v>105</v>
      </c>
      <c r="N254" s="243">
        <f>SUM(N244:N253)</f>
        <v>87</v>
      </c>
      <c r="O254" s="243">
        <f>SUM(O244:O253)</f>
        <v>129</v>
      </c>
      <c r="P254" s="243">
        <f>SUM(P244:P253)</f>
        <v>60</v>
      </c>
      <c r="Q254" s="245"/>
    </row>
    <row r="255" spans="1:17" ht="19.5" thickBot="1" x14ac:dyDescent="0.25">
      <c r="A255" s="862"/>
      <c r="B255" s="978"/>
      <c r="C255" s="423"/>
      <c r="D255" s="101" t="s">
        <v>1188</v>
      </c>
      <c r="E255" s="418"/>
      <c r="F255" s="370"/>
      <c r="G255" s="370"/>
      <c r="H255" s="370"/>
      <c r="I255" s="370"/>
      <c r="J255" s="370"/>
      <c r="K255" s="370"/>
      <c r="L255" s="370"/>
      <c r="M255" s="130">
        <f t="shared" ref="M255:O255" si="31">(M254*1.73*220*0.9)/1000</f>
        <v>35.966700000000003</v>
      </c>
      <c r="N255" s="130">
        <f t="shared" si="31"/>
        <v>29.800979999999999</v>
      </c>
      <c r="O255" s="130">
        <f t="shared" si="31"/>
        <v>44.187659999999994</v>
      </c>
      <c r="P255" s="244"/>
      <c r="Q255" s="156"/>
    </row>
    <row r="256" spans="1:17" ht="18.75" customHeight="1" thickBot="1" x14ac:dyDescent="0.3">
      <c r="A256" s="862"/>
      <c r="B256" s="978"/>
      <c r="C256" s="423"/>
      <c r="D256" s="101" t="s">
        <v>1189</v>
      </c>
      <c r="E256" s="418"/>
      <c r="F256" s="418"/>
      <c r="G256" s="418"/>
      <c r="H256" s="418"/>
      <c r="I256" s="418"/>
      <c r="J256" s="418"/>
      <c r="K256" s="418"/>
      <c r="L256" s="418"/>
      <c r="M256" s="875">
        <f>(M255+N255+O255)</f>
        <v>109.95533999999999</v>
      </c>
      <c r="N256" s="875"/>
      <c r="O256" s="875"/>
      <c r="P256" s="875"/>
      <c r="Q256" s="245"/>
    </row>
    <row r="257" spans="1:17" ht="19.5" thickBot="1" x14ac:dyDescent="0.3">
      <c r="A257" s="862"/>
      <c r="B257" s="978"/>
      <c r="C257" s="423"/>
      <c r="D257" s="977"/>
      <c r="E257" s="977"/>
      <c r="F257" s="977"/>
      <c r="G257" s="977"/>
      <c r="H257" s="977"/>
      <c r="I257" s="977"/>
      <c r="J257" s="977"/>
      <c r="K257" s="977"/>
      <c r="L257" s="977"/>
      <c r="M257" s="977"/>
      <c r="N257" s="977"/>
      <c r="O257" s="977"/>
      <c r="P257" s="977"/>
      <c r="Q257" s="245"/>
    </row>
    <row r="258" spans="1:17" ht="48" thickBot="1" x14ac:dyDescent="0.3">
      <c r="A258" s="862"/>
      <c r="B258" s="978"/>
      <c r="C258" s="364" t="s">
        <v>1309</v>
      </c>
      <c r="D258" s="239" t="s">
        <v>1242</v>
      </c>
      <c r="E258" s="367" t="s">
        <v>1308</v>
      </c>
      <c r="F258" s="475" t="s">
        <v>1381</v>
      </c>
      <c r="G258" s="475" t="s">
        <v>1415</v>
      </c>
      <c r="H258" s="681" t="s">
        <v>1416</v>
      </c>
      <c r="I258" s="475" t="s">
        <v>1417</v>
      </c>
      <c r="J258" s="681" t="s">
        <v>1319</v>
      </c>
      <c r="K258" s="475" t="s">
        <v>1418</v>
      </c>
      <c r="L258" s="475" t="s">
        <v>1419</v>
      </c>
      <c r="M258" s="241" t="str">
        <f>'Данные по ТП'!C162</f>
        <v>ТМ-630/10</v>
      </c>
      <c r="N258" s="240" t="s">
        <v>1225</v>
      </c>
      <c r="O258" s="241" t="s">
        <v>5</v>
      </c>
      <c r="P258" s="241">
        <f>'Данные по ТП'!F162</f>
        <v>51072</v>
      </c>
      <c r="Q258" s="245"/>
    </row>
    <row r="259" spans="1:17" ht="21" thickBot="1" x14ac:dyDescent="0.3">
      <c r="A259" s="862"/>
      <c r="B259" s="978"/>
      <c r="C259" s="423">
        <v>9</v>
      </c>
      <c r="D259" s="164"/>
      <c r="E259" s="369"/>
      <c r="F259" s="655">
        <f>((O259*1.73*220*0.9)/1000)+((N259*1.73*220*0.9)/1000)+((M259*1.73*220*0.9)/1000)</f>
        <v>0</v>
      </c>
      <c r="G259" s="845">
        <v>232</v>
      </c>
      <c r="H259" s="845">
        <v>230</v>
      </c>
      <c r="I259" s="845">
        <v>229</v>
      </c>
      <c r="J259" s="845">
        <v>400</v>
      </c>
      <c r="K259" s="845">
        <v>399</v>
      </c>
      <c r="L259" s="845">
        <v>401</v>
      </c>
      <c r="M259" s="265"/>
      <c r="N259" s="230"/>
      <c r="O259" s="230"/>
      <c r="P259" s="230"/>
      <c r="Q259" s="245"/>
    </row>
    <row r="260" spans="1:17" ht="21" thickBot="1" x14ac:dyDescent="0.3">
      <c r="A260" s="862"/>
      <c r="B260" s="978"/>
      <c r="C260" s="423">
        <v>10</v>
      </c>
      <c r="D260" s="164" t="s">
        <v>666</v>
      </c>
      <c r="E260" s="369"/>
      <c r="F260" s="655">
        <f t="shared" ref="F260:F264" si="32">((O260*1.73*220*0.9)/1000)+((N260*1.73*220*0.9)/1000)+((M260*1.73*220*0.9)/1000)</f>
        <v>45.215279999999993</v>
      </c>
      <c r="G260" s="846"/>
      <c r="H260" s="846"/>
      <c r="I260" s="846"/>
      <c r="J260" s="846"/>
      <c r="K260" s="846"/>
      <c r="L260" s="846"/>
      <c r="M260" s="265">
        <v>62</v>
      </c>
      <c r="N260" s="230">
        <v>41</v>
      </c>
      <c r="O260" s="230">
        <v>29</v>
      </c>
      <c r="P260" s="230">
        <v>21</v>
      </c>
      <c r="Q260" s="245"/>
    </row>
    <row r="261" spans="1:17" ht="19.5" customHeight="1" thickBot="1" x14ac:dyDescent="0.3">
      <c r="A261" s="862"/>
      <c r="B261" s="978"/>
      <c r="C261" s="423">
        <v>11</v>
      </c>
      <c r="D261" s="164" t="s">
        <v>946</v>
      </c>
      <c r="E261" s="369"/>
      <c r="F261" s="655">
        <f t="shared" si="32"/>
        <v>0</v>
      </c>
      <c r="G261" s="655"/>
      <c r="H261" s="655"/>
      <c r="I261" s="655"/>
      <c r="J261" s="655"/>
      <c r="K261" s="655"/>
      <c r="L261" s="655"/>
      <c r="M261" s="265">
        <v>0</v>
      </c>
      <c r="N261" s="230">
        <v>0</v>
      </c>
      <c r="O261" s="230">
        <v>0</v>
      </c>
      <c r="P261" s="230">
        <v>0</v>
      </c>
      <c r="Q261" s="245"/>
    </row>
    <row r="262" spans="1:17" ht="21" thickBot="1" x14ac:dyDescent="0.3">
      <c r="A262" s="862"/>
      <c r="B262" s="978"/>
      <c r="C262" s="423">
        <v>12</v>
      </c>
      <c r="D262" s="164" t="s">
        <v>667</v>
      </c>
      <c r="E262" s="369"/>
      <c r="F262" s="655">
        <f t="shared" si="32"/>
        <v>29.458439999999996</v>
      </c>
      <c r="G262" s="655"/>
      <c r="H262" s="655"/>
      <c r="I262" s="655"/>
      <c r="J262" s="655"/>
      <c r="K262" s="655"/>
      <c r="L262" s="655"/>
      <c r="M262" s="265">
        <v>24</v>
      </c>
      <c r="N262" s="230">
        <v>34</v>
      </c>
      <c r="O262" s="230">
        <v>28</v>
      </c>
      <c r="P262" s="230">
        <v>10</v>
      </c>
      <c r="Q262" s="245"/>
    </row>
    <row r="263" spans="1:17" ht="21" thickBot="1" x14ac:dyDescent="0.3">
      <c r="A263" s="862"/>
      <c r="B263" s="978"/>
      <c r="C263" s="423">
        <v>13</v>
      </c>
      <c r="D263" s="164" t="s">
        <v>668</v>
      </c>
      <c r="E263" s="369"/>
      <c r="F263" s="655">
        <f t="shared" si="32"/>
        <v>57.204180000000008</v>
      </c>
      <c r="G263" s="655"/>
      <c r="H263" s="655"/>
      <c r="I263" s="655"/>
      <c r="J263" s="655"/>
      <c r="K263" s="655"/>
      <c r="L263" s="655"/>
      <c r="M263" s="265">
        <v>44</v>
      </c>
      <c r="N263" s="230">
        <v>72</v>
      </c>
      <c r="O263" s="230">
        <v>51</v>
      </c>
      <c r="P263" s="230">
        <v>27</v>
      </c>
      <c r="Q263" s="245"/>
    </row>
    <row r="264" spans="1:17" ht="21" thickBot="1" x14ac:dyDescent="0.3">
      <c r="A264" s="862"/>
      <c r="B264" s="978"/>
      <c r="C264" s="423">
        <v>14</v>
      </c>
      <c r="D264" s="164" t="s">
        <v>669</v>
      </c>
      <c r="E264" s="369"/>
      <c r="F264" s="655">
        <f t="shared" si="32"/>
        <v>0</v>
      </c>
      <c r="G264" s="655"/>
      <c r="H264" s="655"/>
      <c r="I264" s="655"/>
      <c r="J264" s="655"/>
      <c r="K264" s="655"/>
      <c r="L264" s="655"/>
      <c r="M264" s="265">
        <v>0</v>
      </c>
      <c r="N264" s="230">
        <v>0</v>
      </c>
      <c r="O264" s="230">
        <v>0</v>
      </c>
      <c r="P264" s="230">
        <v>0</v>
      </c>
      <c r="Q264" s="245"/>
    </row>
    <row r="265" spans="1:17" ht="21" thickBot="1" x14ac:dyDescent="0.3">
      <c r="A265" s="862"/>
      <c r="B265" s="978"/>
      <c r="C265" s="423">
        <v>15</v>
      </c>
      <c r="D265" s="164" t="s">
        <v>670</v>
      </c>
      <c r="E265" s="369"/>
      <c r="F265" s="655">
        <f>((O265*1.73*220*0.9)/1000)+((N265*1.73*220*0.9)/1000)+((M265*1.73*220*0.9)/1000)</f>
        <v>1.02762</v>
      </c>
      <c r="G265" s="655"/>
      <c r="H265" s="655"/>
      <c r="I265" s="655"/>
      <c r="J265" s="655"/>
      <c r="K265" s="655"/>
      <c r="L265" s="655"/>
      <c r="M265" s="265">
        <v>2</v>
      </c>
      <c r="N265" s="230">
        <v>0</v>
      </c>
      <c r="O265" s="230">
        <v>1</v>
      </c>
      <c r="P265" s="230">
        <v>4</v>
      </c>
      <c r="Q265" s="245"/>
    </row>
    <row r="266" spans="1:17" ht="21" thickBot="1" x14ac:dyDescent="0.3">
      <c r="A266" s="862"/>
      <c r="B266" s="978"/>
      <c r="C266" s="423">
        <v>16</v>
      </c>
      <c r="D266" s="164" t="s">
        <v>671</v>
      </c>
      <c r="E266" s="369"/>
      <c r="F266" s="655">
        <f t="shared" ref="F266:F267" si="33">((O266*1.73*220*0.9)/1000)+((N266*1.73*220*0.9)/1000)+((M266*1.73*220*0.9)/1000)</f>
        <v>0</v>
      </c>
      <c r="G266" s="655"/>
      <c r="H266" s="655"/>
      <c r="I266" s="655"/>
      <c r="J266" s="655"/>
      <c r="K266" s="655"/>
      <c r="L266" s="655"/>
      <c r="M266" s="265">
        <v>0</v>
      </c>
      <c r="N266" s="230">
        <v>0</v>
      </c>
      <c r="O266" s="230">
        <v>0</v>
      </c>
      <c r="P266" s="230">
        <v>0</v>
      </c>
      <c r="Q266" s="245"/>
    </row>
    <row r="267" spans="1:17" ht="21" thickBot="1" x14ac:dyDescent="0.3">
      <c r="A267" s="862"/>
      <c r="B267" s="978"/>
      <c r="C267" s="423"/>
      <c r="D267" s="164"/>
      <c r="E267" s="369"/>
      <c r="F267" s="655">
        <f t="shared" si="33"/>
        <v>0</v>
      </c>
      <c r="G267" s="655"/>
      <c r="H267" s="655"/>
      <c r="I267" s="655"/>
      <c r="J267" s="655"/>
      <c r="K267" s="655"/>
      <c r="L267" s="655"/>
      <c r="M267" s="265"/>
      <c r="N267" s="342"/>
      <c r="O267" s="342"/>
      <c r="P267" s="342"/>
      <c r="Q267" s="245"/>
    </row>
    <row r="268" spans="1:17" ht="21" thickBot="1" x14ac:dyDescent="0.3">
      <c r="A268" s="862"/>
      <c r="B268" s="978"/>
      <c r="C268" s="423"/>
      <c r="D268" s="164"/>
      <c r="E268" s="369"/>
      <c r="F268" s="369"/>
      <c r="G268" s="369"/>
      <c r="H268" s="369"/>
      <c r="I268" s="369"/>
      <c r="J268" s="369"/>
      <c r="K268" s="369"/>
      <c r="L268" s="369"/>
      <c r="M268" s="265"/>
      <c r="N268" s="342"/>
      <c r="O268" s="342"/>
      <c r="P268" s="342"/>
      <c r="Q268" s="245"/>
    </row>
    <row r="269" spans="1:17" ht="21" thickBot="1" x14ac:dyDescent="0.3">
      <c r="A269" s="862"/>
      <c r="B269" s="978"/>
      <c r="C269" s="423"/>
      <c r="D269" s="101" t="s">
        <v>1186</v>
      </c>
      <c r="E269" s="418"/>
      <c r="F269" s="418"/>
      <c r="G269" s="418"/>
      <c r="H269" s="418"/>
      <c r="I269" s="418"/>
      <c r="J269" s="418"/>
      <c r="K269" s="418"/>
      <c r="L269" s="418"/>
      <c r="M269" s="255">
        <f>SUM(M260:M268)</f>
        <v>132</v>
      </c>
      <c r="N269" s="243">
        <f>SUM(N260:N268)</f>
        <v>147</v>
      </c>
      <c r="O269" s="243">
        <f>SUM(O260:O268)</f>
        <v>109</v>
      </c>
      <c r="P269" s="243">
        <f>SUM(P260:P268)</f>
        <v>62</v>
      </c>
      <c r="Q269" s="245"/>
    </row>
    <row r="270" spans="1:17" ht="19.5" thickBot="1" x14ac:dyDescent="0.25">
      <c r="A270" s="862"/>
      <c r="B270" s="978"/>
      <c r="C270" s="423"/>
      <c r="D270" s="101" t="s">
        <v>1188</v>
      </c>
      <c r="E270" s="418"/>
      <c r="F270" s="370"/>
      <c r="G270" s="370"/>
      <c r="H270" s="370"/>
      <c r="I270" s="370"/>
      <c r="J270" s="370"/>
      <c r="K270" s="370"/>
      <c r="L270" s="370"/>
      <c r="M270" s="130">
        <f t="shared" ref="M270:O270" si="34">(M269*1.73*220*0.9)/1000</f>
        <v>45.21528</v>
      </c>
      <c r="N270" s="130">
        <f t="shared" si="34"/>
        <v>50.353379999999994</v>
      </c>
      <c r="O270" s="130">
        <f t="shared" si="34"/>
        <v>37.336860000000001</v>
      </c>
      <c r="P270" s="244"/>
      <c r="Q270" s="156"/>
    </row>
    <row r="271" spans="1:17" ht="18.75" customHeight="1" thickBot="1" x14ac:dyDescent="0.3">
      <c r="A271" s="862"/>
      <c r="B271" s="978"/>
      <c r="C271" s="423"/>
      <c r="D271" s="101" t="s">
        <v>1190</v>
      </c>
      <c r="E271" s="418"/>
      <c r="F271" s="418"/>
      <c r="G271" s="418"/>
      <c r="H271" s="418"/>
      <c r="I271" s="418"/>
      <c r="J271" s="418"/>
      <c r="K271" s="418"/>
      <c r="L271" s="418"/>
      <c r="M271" s="875">
        <f>(M270+N270+O270)</f>
        <v>132.90552</v>
      </c>
      <c r="N271" s="875"/>
      <c r="O271" s="875"/>
      <c r="P271" s="875"/>
      <c r="Q271" s="245"/>
    </row>
    <row r="272" spans="1:17" ht="21" thickBot="1" x14ac:dyDescent="0.3">
      <c r="A272" s="863"/>
      <c r="B272" s="978"/>
      <c r="C272" s="423"/>
      <c r="D272" s="37" t="s">
        <v>53</v>
      </c>
      <c r="E272" s="412"/>
      <c r="F272" s="412"/>
      <c r="G272" s="412"/>
      <c r="H272" s="412"/>
      <c r="I272" s="412"/>
      <c r="J272" s="412"/>
      <c r="K272" s="412"/>
      <c r="L272" s="412"/>
      <c r="M272" s="253">
        <f>M269+M254</f>
        <v>237</v>
      </c>
      <c r="N272" s="73">
        <f>N269+N254</f>
        <v>234</v>
      </c>
      <c r="O272" s="73">
        <f>O269+O254</f>
        <v>238</v>
      </c>
      <c r="P272" s="73">
        <f>P269+P254</f>
        <v>122</v>
      </c>
      <c r="Q272" s="245"/>
    </row>
    <row r="273" spans="1:17" ht="54" customHeight="1" thickBot="1" x14ac:dyDescent="0.3">
      <c r="A273" s="606"/>
      <c r="B273" s="606"/>
      <c r="C273" s="606"/>
      <c r="D273" s="598" t="str">
        <f>HYPERLINK("#Оглавление!h13","&lt;&lt;&lt;&lt;&lt;")</f>
        <v>&lt;&lt;&lt;&lt;&lt;</v>
      </c>
      <c r="E273" s="606"/>
      <c r="F273" s="606"/>
      <c r="G273" s="606"/>
      <c r="H273" s="606"/>
      <c r="I273" s="606"/>
      <c r="J273" s="606"/>
      <c r="K273" s="606"/>
      <c r="L273" s="606"/>
      <c r="M273" s="606"/>
      <c r="N273" s="606"/>
      <c r="O273" s="606"/>
      <c r="P273" s="606"/>
      <c r="Q273" s="245"/>
    </row>
    <row r="274" spans="1:17" ht="48" thickBot="1" x14ac:dyDescent="0.3">
      <c r="A274" s="735">
        <v>44887</v>
      </c>
      <c r="B274" s="68"/>
      <c r="C274" s="364" t="s">
        <v>1309</v>
      </c>
      <c r="D274" s="170" t="s">
        <v>1224</v>
      </c>
      <c r="E274" s="367" t="s">
        <v>1308</v>
      </c>
      <c r="F274" s="475" t="s">
        <v>1381</v>
      </c>
      <c r="G274" s="475" t="s">
        <v>1415</v>
      </c>
      <c r="H274" s="681" t="s">
        <v>1416</v>
      </c>
      <c r="I274" s="475" t="s">
        <v>1417</v>
      </c>
      <c r="J274" s="681" t="s">
        <v>1319</v>
      </c>
      <c r="K274" s="475" t="s">
        <v>1418</v>
      </c>
      <c r="L274" s="475" t="s">
        <v>1419</v>
      </c>
      <c r="M274" s="124" t="str">
        <f>'Данные по ТП'!C163</f>
        <v>ТМ-400/10</v>
      </c>
      <c r="N274" s="125" t="s">
        <v>1225</v>
      </c>
      <c r="O274" s="124" t="s">
        <v>5</v>
      </c>
      <c r="P274" s="126">
        <f>'Данные по ТП'!F163</f>
        <v>47866</v>
      </c>
      <c r="Q274" s="245"/>
    </row>
    <row r="275" spans="1:17" ht="19.5" customHeight="1" thickBot="1" x14ac:dyDescent="0.3">
      <c r="A275" s="982" t="s">
        <v>1656</v>
      </c>
      <c r="B275" s="970" t="s">
        <v>727</v>
      </c>
      <c r="C275" s="378">
        <v>1</v>
      </c>
      <c r="D275" s="161" t="s">
        <v>672</v>
      </c>
      <c r="E275" s="368"/>
      <c r="F275" s="655">
        <f>((O275*1.73*220*0.9)/1000)+((N275*1.73*220*0.9)/1000)+((M275*1.73*220*0.9)/1000)</f>
        <v>9.9336599999999997</v>
      </c>
      <c r="G275" s="845">
        <v>239</v>
      </c>
      <c r="H275" s="845">
        <v>239</v>
      </c>
      <c r="I275" s="845">
        <v>237</v>
      </c>
      <c r="J275" s="845">
        <v>404</v>
      </c>
      <c r="K275" s="845">
        <v>410</v>
      </c>
      <c r="L275" s="845">
        <v>413</v>
      </c>
      <c r="M275" s="262">
        <v>10</v>
      </c>
      <c r="N275" s="202">
        <v>10</v>
      </c>
      <c r="O275" s="202">
        <v>9</v>
      </c>
      <c r="P275" s="202">
        <v>1</v>
      </c>
      <c r="Q275" s="245"/>
    </row>
    <row r="276" spans="1:17" ht="21" thickBot="1" x14ac:dyDescent="0.3">
      <c r="A276" s="983"/>
      <c r="B276" s="973"/>
      <c r="C276" s="378">
        <v>2</v>
      </c>
      <c r="D276" s="161" t="s">
        <v>673</v>
      </c>
      <c r="E276" s="368"/>
      <c r="F276" s="655">
        <f t="shared" ref="F276:F285" si="35">((O276*1.73*220*0.9)/1000)+((N276*1.73*220*0.9)/1000)+((M276*1.73*220*0.9)/1000)</f>
        <v>0</v>
      </c>
      <c r="G276" s="846"/>
      <c r="H276" s="846"/>
      <c r="I276" s="846"/>
      <c r="J276" s="846"/>
      <c r="K276" s="846"/>
      <c r="L276" s="846"/>
      <c r="M276" s="262">
        <v>0</v>
      </c>
      <c r="N276" s="202">
        <v>0</v>
      </c>
      <c r="O276" s="202">
        <v>0</v>
      </c>
      <c r="P276" s="202">
        <v>0</v>
      </c>
      <c r="Q276" s="245"/>
    </row>
    <row r="277" spans="1:17" ht="21" thickBot="1" x14ac:dyDescent="0.3">
      <c r="A277" s="983"/>
      <c r="B277" s="973"/>
      <c r="C277" s="378">
        <v>3</v>
      </c>
      <c r="D277" s="161" t="s">
        <v>674</v>
      </c>
      <c r="E277" s="368"/>
      <c r="F277" s="655">
        <f t="shared" si="35"/>
        <v>14.044140000000001</v>
      </c>
      <c r="G277" s="655"/>
      <c r="H277" s="655"/>
      <c r="I277" s="655"/>
      <c r="J277" s="655"/>
      <c r="K277" s="655"/>
      <c r="L277" s="655"/>
      <c r="M277" s="262">
        <v>3</v>
      </c>
      <c r="N277" s="202">
        <v>23</v>
      </c>
      <c r="O277" s="202">
        <v>15</v>
      </c>
      <c r="P277" s="202">
        <v>10</v>
      </c>
      <c r="Q277" s="245"/>
    </row>
    <row r="278" spans="1:17" ht="21" thickBot="1" x14ac:dyDescent="0.3">
      <c r="A278" s="983"/>
      <c r="B278" s="973"/>
      <c r="C278" s="378">
        <v>4</v>
      </c>
      <c r="D278" s="161" t="s">
        <v>675</v>
      </c>
      <c r="E278" s="368"/>
      <c r="F278" s="655">
        <f t="shared" si="35"/>
        <v>15.071760000000001</v>
      </c>
      <c r="G278" s="655"/>
      <c r="H278" s="655"/>
      <c r="I278" s="655"/>
      <c r="J278" s="655"/>
      <c r="K278" s="655"/>
      <c r="L278" s="655"/>
      <c r="M278" s="262">
        <v>17</v>
      </c>
      <c r="N278" s="202">
        <v>12</v>
      </c>
      <c r="O278" s="202">
        <v>15</v>
      </c>
      <c r="P278" s="202">
        <v>6</v>
      </c>
      <c r="Q278" s="245"/>
    </row>
    <row r="279" spans="1:17" ht="21" thickBot="1" x14ac:dyDescent="0.3">
      <c r="A279" s="983"/>
      <c r="B279" s="973"/>
      <c r="C279" s="378">
        <v>5</v>
      </c>
      <c r="D279" s="161" t="s">
        <v>676</v>
      </c>
      <c r="E279" s="368"/>
      <c r="F279" s="655">
        <f t="shared" si="35"/>
        <v>0</v>
      </c>
      <c r="G279" s="655"/>
      <c r="H279" s="655"/>
      <c r="I279" s="655"/>
      <c r="J279" s="655"/>
      <c r="K279" s="655"/>
      <c r="L279" s="655"/>
      <c r="M279" s="262">
        <v>0</v>
      </c>
      <c r="N279" s="202">
        <v>0</v>
      </c>
      <c r="O279" s="202">
        <v>0</v>
      </c>
      <c r="P279" s="202">
        <v>0</v>
      </c>
      <c r="Q279" s="245"/>
    </row>
    <row r="280" spans="1:17" ht="21" thickBot="1" x14ac:dyDescent="0.3">
      <c r="A280" s="983"/>
      <c r="B280" s="973"/>
      <c r="C280" s="378">
        <v>6</v>
      </c>
      <c r="D280" s="161" t="s">
        <v>677</v>
      </c>
      <c r="E280" s="368"/>
      <c r="F280" s="655">
        <f t="shared" si="35"/>
        <v>34.939079999999997</v>
      </c>
      <c r="G280" s="655"/>
      <c r="H280" s="655"/>
      <c r="I280" s="655"/>
      <c r="J280" s="655"/>
      <c r="K280" s="655"/>
      <c r="L280" s="655"/>
      <c r="M280" s="262">
        <v>20</v>
      </c>
      <c r="N280" s="202">
        <v>39</v>
      </c>
      <c r="O280" s="202">
        <v>43</v>
      </c>
      <c r="P280" s="202">
        <v>17</v>
      </c>
      <c r="Q280" s="245"/>
    </row>
    <row r="281" spans="1:17" ht="21" thickBot="1" x14ac:dyDescent="0.3">
      <c r="A281" s="983"/>
      <c r="B281" s="973"/>
      <c r="C281" s="378">
        <v>8</v>
      </c>
      <c r="D281" s="161" t="s">
        <v>678</v>
      </c>
      <c r="E281" s="368"/>
      <c r="F281" s="655">
        <f t="shared" si="35"/>
        <v>0</v>
      </c>
      <c r="G281" s="655"/>
      <c r="H281" s="655"/>
      <c r="I281" s="655"/>
      <c r="J281" s="655"/>
      <c r="K281" s="655"/>
      <c r="L281" s="655"/>
      <c r="M281" s="262">
        <v>0</v>
      </c>
      <c r="N281" s="202">
        <v>0</v>
      </c>
      <c r="O281" s="202">
        <v>0</v>
      </c>
      <c r="P281" s="202">
        <v>0</v>
      </c>
      <c r="Q281" s="245"/>
    </row>
    <row r="282" spans="1:17" ht="21" thickBot="1" x14ac:dyDescent="0.3">
      <c r="A282" s="983"/>
      <c r="B282" s="973"/>
      <c r="C282" s="378">
        <v>10</v>
      </c>
      <c r="D282" s="161" t="s">
        <v>679</v>
      </c>
      <c r="E282" s="368"/>
      <c r="F282" s="655">
        <f t="shared" si="35"/>
        <v>14.044140000000002</v>
      </c>
      <c r="G282" s="655"/>
      <c r="H282" s="655"/>
      <c r="I282" s="655"/>
      <c r="J282" s="655"/>
      <c r="K282" s="655"/>
      <c r="L282" s="655"/>
      <c r="M282" s="262">
        <v>15</v>
      </c>
      <c r="N282" s="202">
        <v>16</v>
      </c>
      <c r="O282" s="202">
        <v>10</v>
      </c>
      <c r="P282" s="202">
        <v>9</v>
      </c>
      <c r="Q282" s="245"/>
    </row>
    <row r="283" spans="1:17" ht="21" thickBot="1" x14ac:dyDescent="0.3">
      <c r="A283" s="983"/>
      <c r="B283" s="973"/>
      <c r="C283" s="378">
        <v>11</v>
      </c>
      <c r="D283" s="161" t="s">
        <v>680</v>
      </c>
      <c r="E283" s="368"/>
      <c r="F283" s="655">
        <f t="shared" si="35"/>
        <v>11.64636</v>
      </c>
      <c r="G283" s="655"/>
      <c r="H283" s="655"/>
      <c r="I283" s="655"/>
      <c r="J283" s="655"/>
      <c r="K283" s="655"/>
      <c r="L283" s="655"/>
      <c r="M283" s="262">
        <v>11</v>
      </c>
      <c r="N283" s="202">
        <v>9</v>
      </c>
      <c r="O283" s="202">
        <v>14</v>
      </c>
      <c r="P283" s="202">
        <v>6</v>
      </c>
      <c r="Q283" s="245"/>
    </row>
    <row r="284" spans="1:17" ht="19.5" customHeight="1" thickBot="1" x14ac:dyDescent="0.3">
      <c r="A284" s="983"/>
      <c r="B284" s="973"/>
      <c r="C284" s="378">
        <v>12</v>
      </c>
      <c r="D284" s="161" t="s">
        <v>681</v>
      </c>
      <c r="E284" s="368"/>
      <c r="F284" s="655">
        <f t="shared" si="35"/>
        <v>16.44192</v>
      </c>
      <c r="G284" s="655"/>
      <c r="H284" s="655"/>
      <c r="I284" s="655"/>
      <c r="J284" s="655"/>
      <c r="K284" s="655"/>
      <c r="L284" s="655"/>
      <c r="M284" s="262">
        <v>6</v>
      </c>
      <c r="N284" s="202">
        <v>19</v>
      </c>
      <c r="O284" s="202">
        <v>23</v>
      </c>
      <c r="P284" s="202">
        <v>11</v>
      </c>
      <c r="Q284" s="245"/>
    </row>
    <row r="285" spans="1:17" ht="19.5" customHeight="1" thickBot="1" x14ac:dyDescent="0.3">
      <c r="A285" s="983"/>
      <c r="B285" s="973"/>
      <c r="C285" s="378"/>
      <c r="D285" s="161"/>
      <c r="E285" s="368"/>
      <c r="F285" s="655">
        <f t="shared" si="35"/>
        <v>0</v>
      </c>
      <c r="G285" s="655"/>
      <c r="H285" s="655"/>
      <c r="I285" s="655"/>
      <c r="J285" s="655"/>
      <c r="K285" s="655"/>
      <c r="L285" s="655"/>
      <c r="M285" s="262"/>
      <c r="N285" s="341"/>
      <c r="O285" s="341"/>
      <c r="P285" s="341"/>
      <c r="Q285" s="245"/>
    </row>
    <row r="286" spans="1:17" ht="19.5" customHeight="1" thickBot="1" x14ac:dyDescent="0.3">
      <c r="A286" s="983"/>
      <c r="B286" s="973"/>
      <c r="C286" s="378"/>
      <c r="D286" s="161"/>
      <c r="E286" s="368"/>
      <c r="F286" s="368"/>
      <c r="G286" s="368"/>
      <c r="H286" s="368"/>
      <c r="I286" s="368"/>
      <c r="J286" s="368"/>
      <c r="K286" s="368"/>
      <c r="L286" s="368"/>
      <c r="M286" s="262"/>
      <c r="N286" s="341"/>
      <c r="O286" s="341"/>
      <c r="P286" s="341"/>
      <c r="Q286" s="245"/>
    </row>
    <row r="287" spans="1:17" ht="21" thickBot="1" x14ac:dyDescent="0.3">
      <c r="A287" s="983"/>
      <c r="B287" s="973"/>
      <c r="C287" s="378"/>
      <c r="D287" s="3" t="s">
        <v>1187</v>
      </c>
      <c r="E287" s="370"/>
      <c r="F287" s="370"/>
      <c r="G287" s="370"/>
      <c r="H287" s="370"/>
      <c r="I287" s="370"/>
      <c r="J287" s="370"/>
      <c r="K287" s="370"/>
      <c r="L287" s="370"/>
      <c r="M287" s="250">
        <f>SUM(M275:M286)</f>
        <v>82</v>
      </c>
      <c r="N287" s="70">
        <f>SUM(N275:N286)</f>
        <v>128</v>
      </c>
      <c r="O287" s="70">
        <f>SUM(O275:O286)</f>
        <v>129</v>
      </c>
      <c r="P287" s="70">
        <f>SUM(P275:P286)</f>
        <v>60</v>
      </c>
      <c r="Q287" s="245"/>
    </row>
    <row r="288" spans="1:17" ht="19.5" thickBot="1" x14ac:dyDescent="0.25">
      <c r="A288" s="983"/>
      <c r="B288" s="973"/>
      <c r="C288" s="378"/>
      <c r="D288" s="3" t="s">
        <v>1188</v>
      </c>
      <c r="E288" s="370"/>
      <c r="F288" s="370"/>
      <c r="G288" s="370"/>
      <c r="H288" s="370"/>
      <c r="I288" s="370"/>
      <c r="J288" s="370"/>
      <c r="K288" s="370"/>
      <c r="L288" s="370"/>
      <c r="M288" s="130">
        <f t="shared" ref="M288:O288" si="36">(M287*1.73*220*0.9)/1000</f>
        <v>28.088279999999997</v>
      </c>
      <c r="N288" s="130">
        <f t="shared" si="36"/>
        <v>43.845120000000001</v>
      </c>
      <c r="O288" s="130">
        <f t="shared" si="36"/>
        <v>44.187659999999994</v>
      </c>
      <c r="P288" s="131"/>
      <c r="Q288" s="156"/>
    </row>
    <row r="289" spans="1:17" ht="18.75" customHeight="1" thickBot="1" x14ac:dyDescent="0.3">
      <c r="A289" s="983"/>
      <c r="B289" s="973"/>
      <c r="C289" s="378"/>
      <c r="D289" s="3" t="s">
        <v>1189</v>
      </c>
      <c r="E289" s="371"/>
      <c r="F289" s="371"/>
      <c r="G289" s="371"/>
      <c r="H289" s="371"/>
      <c r="I289" s="371"/>
      <c r="J289" s="371"/>
      <c r="K289" s="371"/>
      <c r="L289" s="371"/>
      <c r="M289" s="869">
        <f>(M288+N288+O288)</f>
        <v>116.12106</v>
      </c>
      <c r="N289" s="870"/>
      <c r="O289" s="870"/>
      <c r="P289" s="871"/>
      <c r="Q289" s="245"/>
    </row>
    <row r="290" spans="1:17" ht="19.5" thickBot="1" x14ac:dyDescent="0.3">
      <c r="A290" s="983"/>
      <c r="B290" s="973"/>
      <c r="C290" s="432"/>
      <c r="D290" s="899"/>
      <c r="E290" s="899"/>
      <c r="F290" s="899"/>
      <c r="G290" s="899"/>
      <c r="H290" s="899"/>
      <c r="I290" s="899"/>
      <c r="J290" s="899"/>
      <c r="K290" s="899"/>
      <c r="L290" s="899"/>
      <c r="M290" s="899"/>
      <c r="N290" s="899"/>
      <c r="O290" s="899"/>
      <c r="P290" s="900"/>
      <c r="Q290" s="245"/>
    </row>
    <row r="291" spans="1:17" ht="48" thickBot="1" x14ac:dyDescent="0.3">
      <c r="A291" s="983"/>
      <c r="B291" s="973"/>
      <c r="C291" s="364" t="s">
        <v>1309</v>
      </c>
      <c r="D291" s="242" t="s">
        <v>1200</v>
      </c>
      <c r="E291" s="367" t="s">
        <v>1308</v>
      </c>
      <c r="F291" s="475" t="s">
        <v>1381</v>
      </c>
      <c r="G291" s="475" t="s">
        <v>1415</v>
      </c>
      <c r="H291" s="681" t="s">
        <v>1416</v>
      </c>
      <c r="I291" s="475" t="s">
        <v>1417</v>
      </c>
      <c r="J291" s="681" t="s">
        <v>1319</v>
      </c>
      <c r="K291" s="475" t="s">
        <v>1418</v>
      </c>
      <c r="L291" s="475" t="s">
        <v>1419</v>
      </c>
      <c r="M291" s="124" t="str">
        <f>'Данные по ТП'!C163</f>
        <v>ТМ-400/10</v>
      </c>
      <c r="N291" s="125" t="s">
        <v>1225</v>
      </c>
      <c r="O291" s="124" t="s">
        <v>5</v>
      </c>
      <c r="P291" s="126">
        <f>'Данные по ТП'!F164</f>
        <v>47853</v>
      </c>
      <c r="Q291" s="245"/>
    </row>
    <row r="292" spans="1:17" ht="21" thickBot="1" x14ac:dyDescent="0.3">
      <c r="A292" s="983"/>
      <c r="B292" s="973"/>
      <c r="C292" s="378">
        <v>13</v>
      </c>
      <c r="D292" s="161" t="s">
        <v>682</v>
      </c>
      <c r="E292" s="368"/>
      <c r="F292" s="655">
        <f>((O292*1.73*220*0.9)/1000)+((N292*1.73*220*0.9)/1000)+((M292*1.73*220*0.9)/1000)</f>
        <v>0</v>
      </c>
      <c r="G292" s="845">
        <v>226</v>
      </c>
      <c r="H292" s="845">
        <v>231</v>
      </c>
      <c r="I292" s="845">
        <v>228</v>
      </c>
      <c r="J292" s="845">
        <v>398</v>
      </c>
      <c r="K292" s="845">
        <v>396</v>
      </c>
      <c r="L292" s="845">
        <v>394</v>
      </c>
      <c r="M292" s="262">
        <v>0</v>
      </c>
      <c r="N292" s="202">
        <v>0</v>
      </c>
      <c r="O292" s="202">
        <v>0</v>
      </c>
      <c r="P292" s="202">
        <v>0</v>
      </c>
      <c r="Q292" s="245"/>
    </row>
    <row r="293" spans="1:17" ht="21" thickBot="1" x14ac:dyDescent="0.3">
      <c r="A293" s="983"/>
      <c r="B293" s="973"/>
      <c r="C293" s="378">
        <v>14</v>
      </c>
      <c r="D293" s="161" t="s">
        <v>683</v>
      </c>
      <c r="E293" s="368"/>
      <c r="F293" s="655">
        <f t="shared" ref="F293:F304" si="37">((O293*1.73*220*0.9)/1000)+((N293*1.73*220*0.9)/1000)+((M293*1.73*220*0.9)/1000)</f>
        <v>0</v>
      </c>
      <c r="G293" s="846"/>
      <c r="H293" s="846"/>
      <c r="I293" s="846"/>
      <c r="J293" s="846"/>
      <c r="K293" s="846"/>
      <c r="L293" s="846"/>
      <c r="M293" s="262">
        <v>0</v>
      </c>
      <c r="N293" s="202">
        <v>0</v>
      </c>
      <c r="O293" s="202">
        <v>0</v>
      </c>
      <c r="P293" s="202">
        <v>0</v>
      </c>
      <c r="Q293" s="245"/>
    </row>
    <row r="294" spans="1:17" ht="21" thickBot="1" x14ac:dyDescent="0.3">
      <c r="A294" s="983"/>
      <c r="B294" s="973"/>
      <c r="C294" s="378">
        <v>15</v>
      </c>
      <c r="D294" s="161" t="s">
        <v>684</v>
      </c>
      <c r="E294" s="368"/>
      <c r="F294" s="655">
        <f t="shared" si="37"/>
        <v>13.01652</v>
      </c>
      <c r="G294" s="655"/>
      <c r="H294" s="655"/>
      <c r="I294" s="655"/>
      <c r="J294" s="655"/>
      <c r="K294" s="655"/>
      <c r="L294" s="655"/>
      <c r="M294" s="262">
        <v>9</v>
      </c>
      <c r="N294" s="202">
        <v>8</v>
      </c>
      <c r="O294" s="202">
        <v>21</v>
      </c>
      <c r="P294" s="202">
        <v>11</v>
      </c>
      <c r="Q294" s="245"/>
    </row>
    <row r="295" spans="1:17" ht="21" thickBot="1" x14ac:dyDescent="0.3">
      <c r="A295" s="983"/>
      <c r="B295" s="973"/>
      <c r="C295" s="378">
        <v>16</v>
      </c>
      <c r="D295" s="161" t="s">
        <v>685</v>
      </c>
      <c r="E295" s="368"/>
      <c r="F295" s="655">
        <f t="shared" si="37"/>
        <v>28.430819999999997</v>
      </c>
      <c r="G295" s="655"/>
      <c r="H295" s="655"/>
      <c r="I295" s="655"/>
      <c r="J295" s="655"/>
      <c r="K295" s="655"/>
      <c r="L295" s="655"/>
      <c r="M295" s="262">
        <v>22</v>
      </c>
      <c r="N295" s="202">
        <v>20</v>
      </c>
      <c r="O295" s="202">
        <v>41</v>
      </c>
      <c r="P295" s="202">
        <v>5</v>
      </c>
      <c r="Q295" s="245"/>
    </row>
    <row r="296" spans="1:17" ht="21" thickBot="1" x14ac:dyDescent="0.3">
      <c r="A296" s="983"/>
      <c r="B296" s="973"/>
      <c r="C296" s="378">
        <v>17</v>
      </c>
      <c r="D296" s="161" t="s">
        <v>686</v>
      </c>
      <c r="E296" s="368"/>
      <c r="F296" s="655">
        <f t="shared" si="37"/>
        <v>0</v>
      </c>
      <c r="G296" s="655"/>
      <c r="H296" s="655"/>
      <c r="I296" s="655"/>
      <c r="J296" s="655"/>
      <c r="K296" s="655"/>
      <c r="L296" s="655"/>
      <c r="M296" s="262">
        <v>0</v>
      </c>
      <c r="N296" s="202">
        <v>0</v>
      </c>
      <c r="O296" s="202">
        <v>0</v>
      </c>
      <c r="P296" s="202">
        <v>0</v>
      </c>
      <c r="Q296" s="245"/>
    </row>
    <row r="297" spans="1:17" ht="21" thickBot="1" x14ac:dyDescent="0.3">
      <c r="A297" s="983"/>
      <c r="B297" s="973"/>
      <c r="C297" s="378">
        <v>18</v>
      </c>
      <c r="D297" s="161" t="s">
        <v>687</v>
      </c>
      <c r="E297" s="368"/>
      <c r="F297" s="655">
        <f t="shared" si="37"/>
        <v>0.68508000000000002</v>
      </c>
      <c r="G297" s="655"/>
      <c r="H297" s="655"/>
      <c r="I297" s="655"/>
      <c r="J297" s="655"/>
      <c r="K297" s="655"/>
      <c r="L297" s="655"/>
      <c r="M297" s="262">
        <v>2</v>
      </c>
      <c r="N297" s="202">
        <v>0</v>
      </c>
      <c r="O297" s="202">
        <v>0</v>
      </c>
      <c r="P297" s="202">
        <v>1</v>
      </c>
      <c r="Q297" s="245"/>
    </row>
    <row r="298" spans="1:17" ht="21" thickBot="1" x14ac:dyDescent="0.3">
      <c r="A298" s="983"/>
      <c r="B298" s="973"/>
      <c r="C298" s="378">
        <v>19</v>
      </c>
      <c r="D298" s="161" t="s">
        <v>688</v>
      </c>
      <c r="E298" s="368"/>
      <c r="F298" s="655">
        <f t="shared" si="37"/>
        <v>11.646360000000001</v>
      </c>
      <c r="G298" s="655"/>
      <c r="H298" s="655"/>
      <c r="I298" s="655"/>
      <c r="J298" s="655"/>
      <c r="K298" s="655"/>
      <c r="L298" s="655"/>
      <c r="M298" s="262">
        <v>9</v>
      </c>
      <c r="N298" s="202">
        <v>15</v>
      </c>
      <c r="O298" s="202">
        <v>10</v>
      </c>
      <c r="P298" s="202">
        <v>6</v>
      </c>
      <c r="Q298" s="245"/>
    </row>
    <row r="299" spans="1:17" ht="21" thickBot="1" x14ac:dyDescent="0.3">
      <c r="A299" s="983"/>
      <c r="B299" s="973"/>
      <c r="C299" s="378">
        <v>20</v>
      </c>
      <c r="D299" s="161" t="s">
        <v>689</v>
      </c>
      <c r="E299" s="368"/>
      <c r="F299" s="655">
        <f t="shared" si="37"/>
        <v>51.038460000000001</v>
      </c>
      <c r="G299" s="655"/>
      <c r="H299" s="655"/>
      <c r="I299" s="655"/>
      <c r="J299" s="655"/>
      <c r="K299" s="655"/>
      <c r="L299" s="655"/>
      <c r="M299" s="262">
        <v>60</v>
      </c>
      <c r="N299" s="202">
        <v>39</v>
      </c>
      <c r="O299" s="202">
        <v>50</v>
      </c>
      <c r="P299" s="202">
        <v>15</v>
      </c>
      <c r="Q299" s="245"/>
    </row>
    <row r="300" spans="1:17" ht="21" thickBot="1" x14ac:dyDescent="0.3">
      <c r="A300" s="983"/>
      <c r="B300" s="973"/>
      <c r="C300" s="378">
        <v>21</v>
      </c>
      <c r="D300" s="161" t="s">
        <v>690</v>
      </c>
      <c r="E300" s="368"/>
      <c r="F300" s="655">
        <f t="shared" si="37"/>
        <v>18.154620000000001</v>
      </c>
      <c r="G300" s="655"/>
      <c r="H300" s="655"/>
      <c r="I300" s="655"/>
      <c r="J300" s="655"/>
      <c r="K300" s="655"/>
      <c r="L300" s="655"/>
      <c r="M300" s="262">
        <v>18</v>
      </c>
      <c r="N300" s="202">
        <v>8</v>
      </c>
      <c r="O300" s="202">
        <v>27</v>
      </c>
      <c r="P300" s="202">
        <v>17</v>
      </c>
      <c r="Q300" s="245"/>
    </row>
    <row r="301" spans="1:17" ht="21" thickBot="1" x14ac:dyDescent="0.3">
      <c r="A301" s="983"/>
      <c r="B301" s="973"/>
      <c r="C301" s="378">
        <v>22</v>
      </c>
      <c r="D301" s="161" t="s">
        <v>691</v>
      </c>
      <c r="E301" s="368"/>
      <c r="F301" s="655">
        <f t="shared" si="37"/>
        <v>0</v>
      </c>
      <c r="G301" s="655"/>
      <c r="H301" s="655"/>
      <c r="I301" s="655"/>
      <c r="J301" s="655"/>
      <c r="K301" s="655"/>
      <c r="L301" s="655"/>
      <c r="M301" s="262">
        <v>0</v>
      </c>
      <c r="N301" s="202">
        <v>0</v>
      </c>
      <c r="O301" s="202">
        <v>0</v>
      </c>
      <c r="P301" s="202">
        <v>0</v>
      </c>
      <c r="Q301" s="245"/>
    </row>
    <row r="302" spans="1:17" ht="19.5" customHeight="1" thickBot="1" x14ac:dyDescent="0.3">
      <c r="A302" s="983"/>
      <c r="B302" s="973"/>
      <c r="C302" s="378">
        <v>23</v>
      </c>
      <c r="D302" s="161" t="s">
        <v>692</v>
      </c>
      <c r="E302" s="368"/>
      <c r="F302" s="655">
        <f t="shared" si="37"/>
        <v>0</v>
      </c>
      <c r="G302" s="655"/>
      <c r="H302" s="655"/>
      <c r="I302" s="655"/>
      <c r="J302" s="655"/>
      <c r="K302" s="655"/>
      <c r="L302" s="655"/>
      <c r="M302" s="262">
        <v>0</v>
      </c>
      <c r="N302" s="202">
        <v>0</v>
      </c>
      <c r="O302" s="202">
        <v>0</v>
      </c>
      <c r="P302" s="202">
        <v>0</v>
      </c>
      <c r="Q302" s="245"/>
    </row>
    <row r="303" spans="1:17" ht="19.5" customHeight="1" thickBot="1" x14ac:dyDescent="0.3">
      <c r="A303" s="983"/>
      <c r="B303" s="973"/>
      <c r="C303" s="378">
        <v>24</v>
      </c>
      <c r="D303" s="161" t="s">
        <v>693</v>
      </c>
      <c r="E303" s="368"/>
      <c r="F303" s="655">
        <f t="shared" si="37"/>
        <v>0</v>
      </c>
      <c r="G303" s="655"/>
      <c r="H303" s="655"/>
      <c r="I303" s="655"/>
      <c r="J303" s="655"/>
      <c r="K303" s="655"/>
      <c r="L303" s="655"/>
      <c r="M303" s="262">
        <v>0</v>
      </c>
      <c r="N303" s="202">
        <v>0</v>
      </c>
      <c r="O303" s="202">
        <v>0</v>
      </c>
      <c r="P303" s="202">
        <v>0</v>
      </c>
      <c r="Q303" s="245"/>
    </row>
    <row r="304" spans="1:17" ht="19.5" customHeight="1" thickBot="1" x14ac:dyDescent="0.3">
      <c r="A304" s="983"/>
      <c r="B304" s="973"/>
      <c r="C304" s="378"/>
      <c r="D304" s="161"/>
      <c r="E304" s="368"/>
      <c r="F304" s="655">
        <f t="shared" si="37"/>
        <v>0</v>
      </c>
      <c r="G304" s="655"/>
      <c r="H304" s="655"/>
      <c r="I304" s="655"/>
      <c r="J304" s="655"/>
      <c r="K304" s="655"/>
      <c r="L304" s="655"/>
      <c r="M304" s="262"/>
      <c r="N304" s="341"/>
      <c r="O304" s="341"/>
      <c r="P304" s="341"/>
      <c r="Q304" s="245"/>
    </row>
    <row r="305" spans="1:17" ht="19.5" customHeight="1" thickBot="1" x14ac:dyDescent="0.3">
      <c r="A305" s="983"/>
      <c r="B305" s="973"/>
      <c r="C305" s="378"/>
      <c r="D305" s="161"/>
      <c r="E305" s="368"/>
      <c r="F305" s="368"/>
      <c r="G305" s="368"/>
      <c r="H305" s="368"/>
      <c r="I305" s="368"/>
      <c r="J305" s="368"/>
      <c r="K305" s="368"/>
      <c r="L305" s="368"/>
      <c r="M305" s="262"/>
      <c r="N305" s="341"/>
      <c r="O305" s="341"/>
      <c r="P305" s="341"/>
      <c r="Q305" s="245"/>
    </row>
    <row r="306" spans="1:17" ht="21" thickBot="1" x14ac:dyDescent="0.3">
      <c r="A306" s="983"/>
      <c r="B306" s="973"/>
      <c r="C306" s="378"/>
      <c r="D306" s="3" t="s">
        <v>1186</v>
      </c>
      <c r="E306" s="370"/>
      <c r="F306" s="370"/>
      <c r="G306" s="370"/>
      <c r="H306" s="370"/>
      <c r="I306" s="370"/>
      <c r="J306" s="370"/>
      <c r="K306" s="370"/>
      <c r="L306" s="370"/>
      <c r="M306" s="250">
        <f>SUM(M292:M305)</f>
        <v>120</v>
      </c>
      <c r="N306" s="70">
        <f>SUM(N292:N305)</f>
        <v>90</v>
      </c>
      <c r="O306" s="70">
        <f>SUM(O292:O305)</f>
        <v>149</v>
      </c>
      <c r="P306" s="70">
        <f>SUM(P292:P305)</f>
        <v>55</v>
      </c>
      <c r="Q306" s="245"/>
    </row>
    <row r="307" spans="1:17" ht="19.5" thickBot="1" x14ac:dyDescent="0.25">
      <c r="A307" s="983"/>
      <c r="B307" s="973"/>
      <c r="C307" s="378"/>
      <c r="D307" s="3" t="s">
        <v>1188</v>
      </c>
      <c r="E307" s="370"/>
      <c r="F307" s="370"/>
      <c r="G307" s="370"/>
      <c r="H307" s="370"/>
      <c r="I307" s="370"/>
      <c r="J307" s="370"/>
      <c r="K307" s="370"/>
      <c r="L307" s="370"/>
      <c r="M307" s="130">
        <f t="shared" ref="M307:O307" si="38">(M306*1.73*220*0.9)/1000</f>
        <v>41.104800000000004</v>
      </c>
      <c r="N307" s="130">
        <f t="shared" si="38"/>
        <v>30.828600000000002</v>
      </c>
      <c r="O307" s="130">
        <f t="shared" si="38"/>
        <v>51.038460000000001</v>
      </c>
      <c r="P307" s="131"/>
      <c r="Q307" s="156"/>
    </row>
    <row r="308" spans="1:17" ht="18.75" thickBot="1" x14ac:dyDescent="0.3">
      <c r="A308" s="983"/>
      <c r="B308" s="973"/>
      <c r="C308" s="378"/>
      <c r="D308" s="3" t="s">
        <v>1190</v>
      </c>
      <c r="E308" s="371"/>
      <c r="F308" s="371"/>
      <c r="G308" s="371"/>
      <c r="H308" s="371"/>
      <c r="I308" s="371"/>
      <c r="J308" s="371"/>
      <c r="K308" s="371"/>
      <c r="L308" s="371"/>
      <c r="M308" s="869">
        <f>(M307+N307+O307)</f>
        <v>122.97186000000001</v>
      </c>
      <c r="N308" s="870"/>
      <c r="O308" s="870"/>
      <c r="P308" s="871"/>
      <c r="Q308" s="245"/>
    </row>
    <row r="309" spans="1:17" ht="21" thickBot="1" x14ac:dyDescent="0.3">
      <c r="A309" s="984"/>
      <c r="B309" s="974"/>
      <c r="C309" s="382"/>
      <c r="D309" s="13" t="s">
        <v>53</v>
      </c>
      <c r="E309" s="384"/>
      <c r="F309" s="384"/>
      <c r="G309" s="384"/>
      <c r="H309" s="384"/>
      <c r="I309" s="384"/>
      <c r="J309" s="384"/>
      <c r="K309" s="384"/>
      <c r="L309" s="384"/>
      <c r="M309" s="252">
        <f>M306+M287</f>
        <v>202</v>
      </c>
      <c r="N309" s="67">
        <f>N306+N287</f>
        <v>218</v>
      </c>
      <c r="O309" s="67">
        <f>O306+O287</f>
        <v>278</v>
      </c>
      <c r="P309" s="67">
        <f>P306+P287</f>
        <v>115</v>
      </c>
      <c r="Q309" s="245"/>
    </row>
    <row r="310" spans="1:17" ht="51" customHeight="1" thickBot="1" x14ac:dyDescent="0.3">
      <c r="A310" s="606"/>
      <c r="B310" s="606"/>
      <c r="C310" s="606"/>
      <c r="D310" s="598" t="str">
        <f>HYPERLINK("#Оглавление!h13","&lt;&lt;&lt;&lt;&lt;")</f>
        <v>&lt;&lt;&lt;&lt;&lt;</v>
      </c>
      <c r="E310" s="606"/>
      <c r="F310" s="606"/>
      <c r="G310" s="606"/>
      <c r="H310" s="606"/>
      <c r="I310" s="606"/>
      <c r="J310" s="606"/>
      <c r="K310" s="606"/>
      <c r="L310" s="606"/>
      <c r="M310" s="606"/>
      <c r="N310" s="606"/>
      <c r="O310" s="606"/>
      <c r="P310" s="606"/>
      <c r="Q310" s="245"/>
    </row>
    <row r="311" spans="1:17" ht="48" thickBot="1" x14ac:dyDescent="0.3">
      <c r="A311" s="735">
        <v>44887</v>
      </c>
      <c r="B311" s="68"/>
      <c r="C311" s="364" t="s">
        <v>1309</v>
      </c>
      <c r="D311" s="170" t="s">
        <v>1224</v>
      </c>
      <c r="E311" s="367" t="s">
        <v>1308</v>
      </c>
      <c r="F311" s="475" t="s">
        <v>1381</v>
      </c>
      <c r="G311" s="475" t="s">
        <v>1415</v>
      </c>
      <c r="H311" s="681" t="s">
        <v>1416</v>
      </c>
      <c r="I311" s="475" t="s">
        <v>1417</v>
      </c>
      <c r="J311" s="681" t="s">
        <v>1319</v>
      </c>
      <c r="K311" s="475" t="s">
        <v>1418</v>
      </c>
      <c r="L311" s="475" t="s">
        <v>1419</v>
      </c>
      <c r="M311" s="124" t="str">
        <f>'Данные по ТП'!C165</f>
        <v>ТМ-400/10</v>
      </c>
      <c r="N311" s="125" t="s">
        <v>1225</v>
      </c>
      <c r="O311" s="124" t="s">
        <v>5</v>
      </c>
      <c r="P311" s="126">
        <f>'Данные по ТП'!F165</f>
        <v>33144</v>
      </c>
      <c r="Q311" s="245"/>
    </row>
    <row r="312" spans="1:17" ht="21" customHeight="1" thickBot="1" x14ac:dyDescent="0.3">
      <c r="A312" s="979" t="s">
        <v>1656</v>
      </c>
      <c r="B312" s="970" t="s">
        <v>728</v>
      </c>
      <c r="C312" s="378">
        <v>1</v>
      </c>
      <c r="D312" s="195" t="s">
        <v>606</v>
      </c>
      <c r="E312" s="408"/>
      <c r="F312" s="655">
        <f>((O312*1.73*220*0.9)/1000)+((N312*1.73*220*0.9)/1000)+((M312*1.73*220*0.9)/1000)</f>
        <v>0</v>
      </c>
      <c r="G312" s="845"/>
      <c r="H312" s="845"/>
      <c r="I312" s="845"/>
      <c r="J312" s="845"/>
      <c r="K312" s="845"/>
      <c r="L312" s="845"/>
      <c r="M312" s="262">
        <v>0</v>
      </c>
      <c r="N312" s="202">
        <v>0</v>
      </c>
      <c r="O312" s="202">
        <v>0</v>
      </c>
      <c r="P312" s="202">
        <v>0</v>
      </c>
      <c r="Q312" s="245"/>
    </row>
    <row r="313" spans="1:17" ht="21" thickBot="1" x14ac:dyDescent="0.3">
      <c r="A313" s="980"/>
      <c r="B313" s="973"/>
      <c r="C313" s="378">
        <v>2</v>
      </c>
      <c r="D313" s="161" t="s">
        <v>694</v>
      </c>
      <c r="E313" s="368"/>
      <c r="F313" s="655">
        <f t="shared" ref="F313:F319" si="39">((O313*1.73*220*0.9)/1000)+((N313*1.73*220*0.9)/1000)+((M313*1.73*220*0.9)/1000)</f>
        <v>0</v>
      </c>
      <c r="G313" s="846"/>
      <c r="H313" s="846"/>
      <c r="I313" s="846"/>
      <c r="J313" s="846"/>
      <c r="K313" s="846"/>
      <c r="L313" s="846"/>
      <c r="M313" s="262">
        <v>0</v>
      </c>
      <c r="N313" s="202">
        <v>0</v>
      </c>
      <c r="O313" s="202">
        <v>0</v>
      </c>
      <c r="P313" s="202">
        <v>0</v>
      </c>
      <c r="Q313" s="245"/>
    </row>
    <row r="314" spans="1:17" ht="21" thickBot="1" x14ac:dyDescent="0.3">
      <c r="A314" s="980"/>
      <c r="B314" s="973"/>
      <c r="C314" s="378">
        <v>3</v>
      </c>
      <c r="D314" s="161" t="s">
        <v>78</v>
      </c>
      <c r="E314" s="368"/>
      <c r="F314" s="655">
        <f t="shared" si="39"/>
        <v>0</v>
      </c>
      <c r="G314" s="655"/>
      <c r="H314" s="655"/>
      <c r="I314" s="655"/>
      <c r="J314" s="655"/>
      <c r="K314" s="655"/>
      <c r="L314" s="655"/>
      <c r="M314" s="262"/>
      <c r="N314" s="202"/>
      <c r="O314" s="202"/>
      <c r="P314" s="202"/>
      <c r="Q314" s="245"/>
    </row>
    <row r="315" spans="1:17" ht="21" thickBot="1" x14ac:dyDescent="0.3">
      <c r="A315" s="980"/>
      <c r="B315" s="973"/>
      <c r="C315" s="378">
        <v>4</v>
      </c>
      <c r="D315" s="161" t="s">
        <v>695</v>
      </c>
      <c r="E315" s="368"/>
      <c r="F315" s="655">
        <f t="shared" si="39"/>
        <v>30.828600000000002</v>
      </c>
      <c r="G315" s="655"/>
      <c r="H315" s="655"/>
      <c r="I315" s="655"/>
      <c r="J315" s="655"/>
      <c r="K315" s="655"/>
      <c r="L315" s="655"/>
      <c r="M315" s="262">
        <v>32</v>
      </c>
      <c r="N315" s="202">
        <v>36</v>
      </c>
      <c r="O315" s="202">
        <v>22</v>
      </c>
      <c r="P315" s="202">
        <v>9</v>
      </c>
      <c r="Q315" s="245"/>
    </row>
    <row r="316" spans="1:17" ht="21" thickBot="1" x14ac:dyDescent="0.3">
      <c r="A316" s="980"/>
      <c r="B316" s="973"/>
      <c r="C316" s="378">
        <v>5</v>
      </c>
      <c r="D316" s="161" t="s">
        <v>952</v>
      </c>
      <c r="E316" s="368"/>
      <c r="F316" s="655">
        <f t="shared" si="39"/>
        <v>26.718120000000006</v>
      </c>
      <c r="G316" s="655"/>
      <c r="H316" s="655"/>
      <c r="I316" s="655"/>
      <c r="J316" s="655"/>
      <c r="K316" s="655"/>
      <c r="L316" s="655"/>
      <c r="M316" s="262">
        <v>27</v>
      </c>
      <c r="N316" s="202">
        <v>21</v>
      </c>
      <c r="O316" s="202">
        <v>30</v>
      </c>
      <c r="P316" s="202">
        <v>8</v>
      </c>
      <c r="Q316" s="245"/>
    </row>
    <row r="317" spans="1:17" ht="21" thickBot="1" x14ac:dyDescent="0.3">
      <c r="A317" s="980"/>
      <c r="B317" s="973"/>
      <c r="C317" s="378">
        <v>6</v>
      </c>
      <c r="D317" s="161" t="s">
        <v>696</v>
      </c>
      <c r="E317" s="368"/>
      <c r="F317" s="655">
        <f t="shared" si="39"/>
        <v>0</v>
      </c>
      <c r="G317" s="655"/>
      <c r="H317" s="655"/>
      <c r="I317" s="655"/>
      <c r="J317" s="655"/>
      <c r="K317" s="655"/>
      <c r="L317" s="655"/>
      <c r="M317" s="262">
        <v>0</v>
      </c>
      <c r="N317" s="202">
        <v>0</v>
      </c>
      <c r="O317" s="202">
        <v>0</v>
      </c>
      <c r="P317" s="202">
        <v>0</v>
      </c>
      <c r="Q317" s="245"/>
    </row>
    <row r="318" spans="1:17" ht="21" thickBot="1" x14ac:dyDescent="0.3">
      <c r="A318" s="980"/>
      <c r="B318" s="973"/>
      <c r="C318" s="378">
        <v>7</v>
      </c>
      <c r="D318" s="161" t="s">
        <v>697</v>
      </c>
      <c r="E318" s="368"/>
      <c r="F318" s="655">
        <f t="shared" si="39"/>
        <v>23.292720000000003</v>
      </c>
      <c r="G318" s="655"/>
      <c r="H318" s="655"/>
      <c r="I318" s="655"/>
      <c r="J318" s="655"/>
      <c r="K318" s="655"/>
      <c r="L318" s="655"/>
      <c r="M318" s="262">
        <v>40</v>
      </c>
      <c r="N318" s="202">
        <v>16</v>
      </c>
      <c r="O318" s="202">
        <v>12</v>
      </c>
      <c r="P318" s="202">
        <v>17</v>
      </c>
      <c r="Q318" s="245"/>
    </row>
    <row r="319" spans="1:17" ht="21" thickBot="1" x14ac:dyDescent="0.3">
      <c r="A319" s="980"/>
      <c r="B319" s="973"/>
      <c r="C319" s="378">
        <v>8</v>
      </c>
      <c r="D319" s="161" t="s">
        <v>698</v>
      </c>
      <c r="E319" s="368"/>
      <c r="F319" s="655">
        <f t="shared" si="39"/>
        <v>0</v>
      </c>
      <c r="G319" s="655"/>
      <c r="H319" s="655"/>
      <c r="I319" s="655"/>
      <c r="J319" s="655"/>
      <c r="K319" s="655"/>
      <c r="L319" s="655"/>
      <c r="M319" s="262">
        <v>0</v>
      </c>
      <c r="N319" s="202">
        <v>0</v>
      </c>
      <c r="O319" s="202">
        <v>0</v>
      </c>
      <c r="P319" s="202">
        <v>0</v>
      </c>
      <c r="Q319" s="245"/>
    </row>
    <row r="320" spans="1:17" ht="21" thickBot="1" x14ac:dyDescent="0.3">
      <c r="A320" s="980"/>
      <c r="B320" s="973"/>
      <c r="C320" s="378"/>
      <c r="D320" s="161"/>
      <c r="E320" s="368"/>
      <c r="F320" s="655"/>
      <c r="G320" s="655"/>
      <c r="H320" s="655"/>
      <c r="I320" s="655"/>
      <c r="J320" s="655"/>
      <c r="K320" s="655"/>
      <c r="L320" s="655"/>
      <c r="M320" s="262"/>
      <c r="N320" s="202"/>
      <c r="O320" s="202"/>
      <c r="P320" s="202"/>
      <c r="Q320" s="245"/>
    </row>
    <row r="321" spans="1:17" ht="21" thickBot="1" x14ac:dyDescent="0.3">
      <c r="A321" s="980"/>
      <c r="B321" s="973"/>
      <c r="C321" s="378"/>
      <c r="D321" s="161"/>
      <c r="E321" s="368"/>
      <c r="F321" s="655"/>
      <c r="G321" s="655"/>
      <c r="H321" s="655"/>
      <c r="I321" s="655"/>
      <c r="J321" s="655"/>
      <c r="K321" s="655"/>
      <c r="L321" s="655"/>
      <c r="M321" s="262"/>
      <c r="N321" s="202"/>
      <c r="O321" s="202"/>
      <c r="P321" s="202"/>
      <c r="Q321" s="245"/>
    </row>
    <row r="322" spans="1:17" ht="19.5" customHeight="1" thickBot="1" x14ac:dyDescent="0.3">
      <c r="A322" s="980"/>
      <c r="B322" s="973"/>
      <c r="C322" s="378"/>
      <c r="D322" s="161" t="s">
        <v>300</v>
      </c>
      <c r="E322" s="368"/>
      <c r="F322" s="655"/>
      <c r="G322" s="655"/>
      <c r="H322" s="655"/>
      <c r="I322" s="655"/>
      <c r="J322" s="655"/>
      <c r="K322" s="655"/>
      <c r="L322" s="655"/>
      <c r="M322" s="262"/>
      <c r="N322" s="202"/>
      <c r="O322" s="202"/>
      <c r="P322" s="202"/>
      <c r="Q322" s="245"/>
    </row>
    <row r="323" spans="1:17" ht="21" thickBot="1" x14ac:dyDescent="0.3">
      <c r="A323" s="980"/>
      <c r="B323" s="973"/>
      <c r="C323" s="378"/>
      <c r="D323" s="161"/>
      <c r="E323" s="368"/>
      <c r="F323" s="655"/>
      <c r="G323" s="655"/>
      <c r="H323" s="655"/>
      <c r="I323" s="655"/>
      <c r="J323" s="655"/>
      <c r="K323" s="655"/>
      <c r="L323" s="655"/>
      <c r="M323" s="262"/>
      <c r="N323" s="202"/>
      <c r="O323" s="202"/>
      <c r="P323" s="202"/>
      <c r="Q323" s="245"/>
    </row>
    <row r="324" spans="1:17" ht="21" thickBot="1" x14ac:dyDescent="0.3">
      <c r="A324" s="980"/>
      <c r="B324" s="973"/>
      <c r="C324" s="378"/>
      <c r="D324" s="161"/>
      <c r="E324" s="368"/>
      <c r="F324" s="655"/>
      <c r="G324" s="655"/>
      <c r="H324" s="655"/>
      <c r="I324" s="655"/>
      <c r="J324" s="655"/>
      <c r="K324" s="655"/>
      <c r="L324" s="655"/>
      <c r="M324" s="262"/>
      <c r="N324" s="341"/>
      <c r="O324" s="341"/>
      <c r="P324" s="341"/>
      <c r="Q324" s="245"/>
    </row>
    <row r="325" spans="1:17" ht="21" thickBot="1" x14ac:dyDescent="0.3">
      <c r="A325" s="980"/>
      <c r="B325" s="973"/>
      <c r="C325" s="378"/>
      <c r="D325" s="161"/>
      <c r="E325" s="368"/>
      <c r="F325" s="368"/>
      <c r="G325" s="368"/>
      <c r="H325" s="368"/>
      <c r="I325" s="368"/>
      <c r="J325" s="368"/>
      <c r="K325" s="368"/>
      <c r="L325" s="368"/>
      <c r="M325" s="262"/>
      <c r="N325" s="341"/>
      <c r="O325" s="341"/>
      <c r="P325" s="341"/>
      <c r="Q325" s="245"/>
    </row>
    <row r="326" spans="1:17" ht="21" thickBot="1" x14ac:dyDescent="0.3">
      <c r="A326" s="980"/>
      <c r="B326" s="973"/>
      <c r="C326" s="378"/>
      <c r="D326" s="3" t="s">
        <v>1187</v>
      </c>
      <c r="E326" s="370"/>
      <c r="F326" s="370"/>
      <c r="G326" s="370"/>
      <c r="H326" s="370"/>
      <c r="I326" s="370"/>
      <c r="J326" s="370"/>
      <c r="K326" s="370"/>
      <c r="L326" s="370"/>
      <c r="M326" s="250">
        <f>SUM(M313:M325)</f>
        <v>99</v>
      </c>
      <c r="N326" s="70">
        <f>SUM(N313:N325)</f>
        <v>73</v>
      </c>
      <c r="O326" s="70">
        <f>SUM(O313:O325)</f>
        <v>64</v>
      </c>
      <c r="P326" s="70">
        <f>SUM(P313:P325)</f>
        <v>34</v>
      </c>
      <c r="Q326" s="245"/>
    </row>
    <row r="327" spans="1:17" ht="19.5" thickBot="1" x14ac:dyDescent="0.25">
      <c r="A327" s="980"/>
      <c r="B327" s="973"/>
      <c r="C327" s="378"/>
      <c r="D327" s="3" t="s">
        <v>1188</v>
      </c>
      <c r="E327" s="370"/>
      <c r="F327" s="370"/>
      <c r="G327" s="370"/>
      <c r="H327" s="370"/>
      <c r="I327" s="370"/>
      <c r="J327" s="370"/>
      <c r="K327" s="370"/>
      <c r="L327" s="370"/>
      <c r="M327" s="130">
        <f t="shared" ref="M327:O327" si="40">(M326*1.73*220*0.9)/1000</f>
        <v>33.911459999999998</v>
      </c>
      <c r="N327" s="130">
        <f t="shared" si="40"/>
        <v>25.005419999999997</v>
      </c>
      <c r="O327" s="130">
        <f t="shared" si="40"/>
        <v>21.922560000000001</v>
      </c>
      <c r="P327" s="131"/>
      <c r="Q327" s="156"/>
    </row>
    <row r="328" spans="1:17" ht="18.75" customHeight="1" thickBot="1" x14ac:dyDescent="0.3">
      <c r="A328" s="980"/>
      <c r="B328" s="973"/>
      <c r="C328" s="378"/>
      <c r="D328" s="3" t="s">
        <v>1189</v>
      </c>
      <c r="E328" s="371"/>
      <c r="F328" s="371"/>
      <c r="G328" s="371"/>
      <c r="H328" s="371"/>
      <c r="I328" s="371"/>
      <c r="J328" s="371"/>
      <c r="K328" s="371"/>
      <c r="L328" s="371"/>
      <c r="M328" s="869">
        <f>(M327+N327+O327)</f>
        <v>80.839439999999996</v>
      </c>
      <c r="N328" s="870"/>
      <c r="O328" s="870"/>
      <c r="P328" s="871"/>
      <c r="Q328" s="245"/>
    </row>
    <row r="329" spans="1:17" ht="19.5" thickBot="1" x14ac:dyDescent="0.3">
      <c r="A329" s="980"/>
      <c r="B329" s="973"/>
      <c r="C329" s="432"/>
      <c r="D329" s="899"/>
      <c r="E329" s="899"/>
      <c r="F329" s="899"/>
      <c r="G329" s="899"/>
      <c r="H329" s="899"/>
      <c r="I329" s="899"/>
      <c r="J329" s="899"/>
      <c r="K329" s="899"/>
      <c r="L329" s="899"/>
      <c r="M329" s="899"/>
      <c r="N329" s="899"/>
      <c r="O329" s="899"/>
      <c r="P329" s="900"/>
      <c r="Q329" s="245"/>
    </row>
    <row r="330" spans="1:17" ht="48" thickBot="1" x14ac:dyDescent="0.3">
      <c r="A330" s="980"/>
      <c r="B330" s="973"/>
      <c r="C330" s="364" t="s">
        <v>1309</v>
      </c>
      <c r="D330" s="242" t="s">
        <v>1200</v>
      </c>
      <c r="E330" s="367" t="s">
        <v>1308</v>
      </c>
      <c r="F330" s="475" t="s">
        <v>1381</v>
      </c>
      <c r="G330" s="475" t="s">
        <v>1415</v>
      </c>
      <c r="H330" s="681" t="s">
        <v>1416</v>
      </c>
      <c r="I330" s="475" t="s">
        <v>1417</v>
      </c>
      <c r="J330" s="681" t="s">
        <v>1319</v>
      </c>
      <c r="K330" s="475" t="s">
        <v>1418</v>
      </c>
      <c r="L330" s="475" t="s">
        <v>1419</v>
      </c>
      <c r="M330" s="124" t="str">
        <f>'Данные по ТП'!C166</f>
        <v>ТМ-630/10</v>
      </c>
      <c r="N330" s="125" t="s">
        <v>1225</v>
      </c>
      <c r="O330" s="124" t="s">
        <v>5</v>
      </c>
      <c r="P330" s="126">
        <f>'Данные по ТП'!F166</f>
        <v>45798</v>
      </c>
      <c r="Q330" s="245"/>
    </row>
    <row r="331" spans="1:17" s="99" customFormat="1" ht="21" thickBot="1" x14ac:dyDescent="0.3">
      <c r="A331" s="980"/>
      <c r="B331" s="973"/>
      <c r="C331" s="708">
        <v>9</v>
      </c>
      <c r="D331" s="789" t="s">
        <v>1477</v>
      </c>
      <c r="E331" s="774"/>
      <c r="F331" s="709" t="s">
        <v>1577</v>
      </c>
      <c r="G331" s="944" t="s">
        <v>1755</v>
      </c>
      <c r="H331" s="944" t="s">
        <v>1756</v>
      </c>
      <c r="I331" s="944" t="s">
        <v>1757</v>
      </c>
      <c r="J331" s="944" t="s">
        <v>1758</v>
      </c>
      <c r="K331" s="944" t="s">
        <v>1759</v>
      </c>
      <c r="L331" s="944" t="s">
        <v>1760</v>
      </c>
      <c r="M331" s="787"/>
      <c r="N331" s="788"/>
      <c r="O331" s="787"/>
      <c r="P331" s="787"/>
      <c r="Q331" s="245"/>
    </row>
    <row r="332" spans="1:17" s="99" customFormat="1" ht="19.5" thickBot="1" x14ac:dyDescent="0.3">
      <c r="A332" s="980"/>
      <c r="B332" s="973"/>
      <c r="C332" s="708">
        <v>10</v>
      </c>
      <c r="D332" s="789" t="s">
        <v>699</v>
      </c>
      <c r="E332" s="774"/>
      <c r="F332" s="790" t="s">
        <v>1639</v>
      </c>
      <c r="G332" s="945"/>
      <c r="H332" s="945"/>
      <c r="I332" s="945"/>
      <c r="J332" s="945"/>
      <c r="K332" s="945"/>
      <c r="L332" s="945"/>
      <c r="M332" s="733">
        <v>33</v>
      </c>
      <c r="N332" s="791" t="s">
        <v>1761</v>
      </c>
      <c r="O332" s="733">
        <v>32</v>
      </c>
      <c r="P332" s="733">
        <v>5</v>
      </c>
      <c r="Q332" s="245"/>
    </row>
    <row r="333" spans="1:17" s="99" customFormat="1" ht="19.5" thickBot="1" x14ac:dyDescent="0.3">
      <c r="A333" s="980"/>
      <c r="B333" s="973"/>
      <c r="C333" s="708">
        <v>12</v>
      </c>
      <c r="D333" s="789" t="s">
        <v>700</v>
      </c>
      <c r="E333" s="774"/>
      <c r="F333" s="709" t="s">
        <v>1577</v>
      </c>
      <c r="G333" s="783"/>
      <c r="H333" s="786"/>
      <c r="I333" s="783"/>
      <c r="J333" s="786"/>
      <c r="K333" s="783"/>
      <c r="L333" s="783"/>
      <c r="M333" s="733">
        <v>38</v>
      </c>
      <c r="N333" s="791" t="s">
        <v>1762</v>
      </c>
      <c r="O333" s="792">
        <v>26</v>
      </c>
      <c r="P333" s="733">
        <v>11</v>
      </c>
      <c r="Q333" s="245"/>
    </row>
    <row r="334" spans="1:17" s="99" customFormat="1" ht="19.5" thickBot="1" x14ac:dyDescent="0.3">
      <c r="A334" s="980"/>
      <c r="B334" s="973"/>
      <c r="C334" s="708">
        <v>13</v>
      </c>
      <c r="D334" s="789" t="s">
        <v>1638</v>
      </c>
      <c r="E334" s="774"/>
      <c r="F334" s="709"/>
      <c r="G334" s="783"/>
      <c r="H334" s="786"/>
      <c r="I334" s="783"/>
      <c r="J334" s="786"/>
      <c r="K334" s="783"/>
      <c r="L334" s="783"/>
      <c r="M334" s="733">
        <v>0</v>
      </c>
      <c r="N334" s="766" t="s">
        <v>1577</v>
      </c>
      <c r="O334" s="733">
        <v>0</v>
      </c>
      <c r="P334" s="733">
        <v>0</v>
      </c>
      <c r="Q334" s="245"/>
    </row>
    <row r="335" spans="1:17" ht="21" thickBot="1" x14ac:dyDescent="0.3">
      <c r="A335" s="980"/>
      <c r="B335" s="973"/>
      <c r="C335" s="378">
        <v>15</v>
      </c>
      <c r="D335" s="161" t="s">
        <v>701</v>
      </c>
      <c r="E335" s="368"/>
      <c r="F335" s="655">
        <f>((O335*1.73*220*0.9)/1000)+((N335*1.73*220*0.9)/1000)+((M335*1.73*220*0.9)/1000)</f>
        <v>0</v>
      </c>
      <c r="G335" s="764"/>
      <c r="H335" s="764"/>
      <c r="I335" s="784"/>
      <c r="J335" s="784"/>
      <c r="K335" s="784"/>
      <c r="L335" s="784"/>
      <c r="M335" s="262">
        <v>0</v>
      </c>
      <c r="N335" s="202">
        <v>0</v>
      </c>
      <c r="O335" s="202">
        <v>0</v>
      </c>
      <c r="P335" s="202">
        <v>0</v>
      </c>
      <c r="Q335" s="245"/>
    </row>
    <row r="336" spans="1:17" ht="21" thickBot="1" x14ac:dyDescent="0.3">
      <c r="A336" s="980"/>
      <c r="B336" s="973"/>
      <c r="C336" s="378">
        <v>16</v>
      </c>
      <c r="D336" s="161" t="s">
        <v>702</v>
      </c>
      <c r="E336" s="368"/>
      <c r="F336" s="655">
        <f t="shared" ref="F336:F340" si="41">((O336*1.73*220*0.9)/1000)+((N336*1.73*220*0.9)/1000)+((M336*1.73*220*0.9)/1000)</f>
        <v>42.474959999999996</v>
      </c>
      <c r="G336" s="785"/>
      <c r="H336" s="785"/>
      <c r="I336" s="764"/>
      <c r="J336" s="764"/>
      <c r="K336" s="764"/>
      <c r="L336" s="764"/>
      <c r="M336" s="262">
        <v>43</v>
      </c>
      <c r="N336" s="202">
        <v>39</v>
      </c>
      <c r="O336" s="202">
        <v>42</v>
      </c>
      <c r="P336" s="202">
        <v>12</v>
      </c>
      <c r="Q336" s="245"/>
    </row>
    <row r="337" spans="1:17" ht="21" thickBot="1" x14ac:dyDescent="0.3">
      <c r="A337" s="980"/>
      <c r="B337" s="973"/>
      <c r="C337" s="378">
        <v>18</v>
      </c>
      <c r="D337" s="161" t="s">
        <v>703</v>
      </c>
      <c r="E337" s="368"/>
      <c r="F337" s="655">
        <f t="shared" si="41"/>
        <v>0</v>
      </c>
      <c r="G337" s="655"/>
      <c r="H337" s="655"/>
      <c r="I337" s="655"/>
      <c r="J337" s="655"/>
      <c r="K337" s="655"/>
      <c r="L337" s="655"/>
      <c r="M337" s="262">
        <v>0</v>
      </c>
      <c r="N337" s="202">
        <v>0</v>
      </c>
      <c r="O337" s="202">
        <v>0</v>
      </c>
      <c r="P337" s="202">
        <v>0</v>
      </c>
      <c r="Q337" s="245"/>
    </row>
    <row r="338" spans="1:17" ht="21" thickBot="1" x14ac:dyDescent="0.3">
      <c r="A338" s="980"/>
      <c r="B338" s="973"/>
      <c r="C338" s="378">
        <v>19</v>
      </c>
      <c r="D338" s="161" t="s">
        <v>704</v>
      </c>
      <c r="E338" s="368"/>
      <c r="F338" s="655">
        <f t="shared" si="41"/>
        <v>60.287040000000005</v>
      </c>
      <c r="G338" s="655"/>
      <c r="H338" s="655"/>
      <c r="I338" s="655"/>
      <c r="J338" s="655"/>
      <c r="K338" s="655"/>
      <c r="L338" s="655"/>
      <c r="M338" s="262">
        <v>52</v>
      </c>
      <c r="N338" s="202">
        <v>47</v>
      </c>
      <c r="O338" s="202">
        <v>77</v>
      </c>
      <c r="P338" s="202">
        <v>23</v>
      </c>
      <c r="Q338" s="245"/>
    </row>
    <row r="339" spans="1:17" ht="21" thickBot="1" x14ac:dyDescent="0.3">
      <c r="A339" s="980"/>
      <c r="B339" s="973"/>
      <c r="C339" s="378"/>
      <c r="D339" s="161"/>
      <c r="E339" s="368"/>
      <c r="F339" s="655">
        <f t="shared" si="41"/>
        <v>0</v>
      </c>
      <c r="G339" s="655"/>
      <c r="H339" s="655"/>
      <c r="I339" s="655"/>
      <c r="J339" s="655"/>
      <c r="K339" s="655"/>
      <c r="L339" s="655"/>
      <c r="M339" s="262"/>
      <c r="N339" s="341"/>
      <c r="O339" s="341"/>
      <c r="P339" s="341"/>
      <c r="Q339" s="245"/>
    </row>
    <row r="340" spans="1:17" ht="21" thickBot="1" x14ac:dyDescent="0.3">
      <c r="A340" s="980"/>
      <c r="B340" s="973"/>
      <c r="C340" s="378"/>
      <c r="D340" s="161"/>
      <c r="E340" s="368"/>
      <c r="F340" s="655">
        <f t="shared" si="41"/>
        <v>0</v>
      </c>
      <c r="G340" s="655"/>
      <c r="H340" s="655"/>
      <c r="I340" s="655"/>
      <c r="J340" s="655"/>
      <c r="K340" s="655"/>
      <c r="L340" s="655"/>
      <c r="M340" s="262"/>
      <c r="N340" s="341"/>
      <c r="O340" s="341"/>
      <c r="P340" s="341"/>
      <c r="Q340" s="245"/>
    </row>
    <row r="341" spans="1:17" ht="21" thickBot="1" x14ac:dyDescent="0.3">
      <c r="A341" s="980"/>
      <c r="B341" s="973"/>
      <c r="C341" s="378"/>
      <c r="D341" s="3" t="s">
        <v>1186</v>
      </c>
      <c r="E341" s="370"/>
      <c r="F341" s="655"/>
      <c r="G341" s="655"/>
      <c r="H341" s="655"/>
      <c r="I341" s="655"/>
      <c r="J341" s="655"/>
      <c r="K341" s="655"/>
      <c r="L341" s="655"/>
      <c r="M341" s="250">
        <f>SUM(M335:M340)</f>
        <v>95</v>
      </c>
      <c r="N341" s="70">
        <f>SUM(N335:N340)</f>
        <v>86</v>
      </c>
      <c r="O341" s="70">
        <f>SUM(O335:O340)</f>
        <v>119</v>
      </c>
      <c r="P341" s="70">
        <f>SUM(P335:P340)</f>
        <v>35</v>
      </c>
      <c r="Q341" s="245"/>
    </row>
    <row r="342" spans="1:17" ht="19.5" thickBot="1" x14ac:dyDescent="0.25">
      <c r="A342" s="980"/>
      <c r="B342" s="973"/>
      <c r="C342" s="378"/>
      <c r="D342" s="3" t="s">
        <v>1188</v>
      </c>
      <c r="E342" s="370"/>
      <c r="F342" s="370"/>
      <c r="G342" s="370"/>
      <c r="H342" s="370"/>
      <c r="I342" s="370"/>
      <c r="J342" s="370"/>
      <c r="K342" s="370"/>
      <c r="L342" s="370"/>
      <c r="M342" s="130">
        <f t="shared" ref="M342:O342" si="42">(M341*1.73*220*0.9)/1000</f>
        <v>32.5413</v>
      </c>
      <c r="N342" s="130">
        <f t="shared" si="42"/>
        <v>29.45844</v>
      </c>
      <c r="O342" s="130">
        <f t="shared" si="42"/>
        <v>40.762260000000005</v>
      </c>
      <c r="P342" s="131"/>
      <c r="Q342" s="156"/>
    </row>
    <row r="343" spans="1:17" ht="18.75" thickBot="1" x14ac:dyDescent="0.3">
      <c r="A343" s="980"/>
      <c r="B343" s="973"/>
      <c r="C343" s="378"/>
      <c r="D343" s="3" t="s">
        <v>1190</v>
      </c>
      <c r="E343" s="371"/>
      <c r="F343" s="371"/>
      <c r="G343" s="371"/>
      <c r="H343" s="371"/>
      <c r="I343" s="371"/>
      <c r="J343" s="371"/>
      <c r="K343" s="371"/>
      <c r="L343" s="371"/>
      <c r="M343" s="869">
        <f>(M342+N342+O342)</f>
        <v>102.762</v>
      </c>
      <c r="N343" s="870"/>
      <c r="O343" s="870"/>
      <c r="P343" s="871"/>
      <c r="Q343" s="245"/>
    </row>
    <row r="344" spans="1:17" ht="21" thickBot="1" x14ac:dyDescent="0.3">
      <c r="A344" s="981"/>
      <c r="B344" s="974"/>
      <c r="C344" s="382"/>
      <c r="D344" s="13" t="s">
        <v>53</v>
      </c>
      <c r="E344" s="384"/>
      <c r="F344" s="384"/>
      <c r="G344" s="384"/>
      <c r="H344" s="384"/>
      <c r="I344" s="384"/>
      <c r="J344" s="384"/>
      <c r="K344" s="384"/>
      <c r="L344" s="384"/>
      <c r="M344" s="252">
        <f>M341+M326</f>
        <v>194</v>
      </c>
      <c r="N344" s="67">
        <f>N341+N326</f>
        <v>159</v>
      </c>
      <c r="O344" s="67">
        <f>O341+O326</f>
        <v>183</v>
      </c>
      <c r="P344" s="67">
        <f>P341+P326</f>
        <v>69</v>
      </c>
      <c r="Q344" s="245"/>
    </row>
    <row r="345" spans="1:17" ht="39" customHeight="1" thickBot="1" x14ac:dyDescent="0.3">
      <c r="A345" s="651"/>
      <c r="B345" s="651"/>
      <c r="C345" s="651"/>
      <c r="D345" s="598" t="str">
        <f>HYPERLINK("#Оглавление!h13","&lt;&lt;&lt;&lt;&lt;")</f>
        <v>&lt;&lt;&lt;&lt;&lt;</v>
      </c>
      <c r="E345" s="651"/>
      <c r="F345" s="651"/>
      <c r="G345" s="651"/>
      <c r="H345" s="651"/>
      <c r="I345" s="651"/>
      <c r="J345" s="651"/>
      <c r="K345" s="651"/>
      <c r="L345" s="651"/>
      <c r="M345" s="651"/>
      <c r="N345" s="651"/>
      <c r="O345" s="651"/>
      <c r="P345" s="651"/>
      <c r="Q345" s="245"/>
    </row>
    <row r="346" spans="1:17" ht="48" thickBot="1" x14ac:dyDescent="0.3">
      <c r="A346" s="266" t="s">
        <v>1763</v>
      </c>
      <c r="B346" s="238"/>
      <c r="C346" s="364" t="s">
        <v>1309</v>
      </c>
      <c r="D346" s="170" t="s">
        <v>1224</v>
      </c>
      <c r="E346" s="367" t="s">
        <v>1308</v>
      </c>
      <c r="F346" s="475" t="s">
        <v>1381</v>
      </c>
      <c r="G346" s="475" t="s">
        <v>1415</v>
      </c>
      <c r="H346" s="681" t="s">
        <v>1416</v>
      </c>
      <c r="I346" s="475" t="s">
        <v>1417</v>
      </c>
      <c r="J346" s="681" t="s">
        <v>1319</v>
      </c>
      <c r="K346" s="475" t="s">
        <v>1418</v>
      </c>
      <c r="L346" s="475" t="s">
        <v>1419</v>
      </c>
      <c r="M346" s="124" t="str">
        <f>'Данные по ТП'!C167</f>
        <v>ТМ-630/10</v>
      </c>
      <c r="N346" s="125" t="s">
        <v>1225</v>
      </c>
      <c r="O346" s="124" t="s">
        <v>5</v>
      </c>
      <c r="P346" s="126">
        <f>'Данные по ТП'!F167</f>
        <v>63631</v>
      </c>
      <c r="Q346" s="245"/>
    </row>
    <row r="347" spans="1:17" ht="21" thickBot="1" x14ac:dyDescent="0.3">
      <c r="A347" s="850" t="s">
        <v>1656</v>
      </c>
      <c r="B347" s="970" t="s">
        <v>729</v>
      </c>
      <c r="C347" s="378">
        <v>1</v>
      </c>
      <c r="D347" s="161" t="s">
        <v>705</v>
      </c>
      <c r="E347" s="368"/>
      <c r="F347" s="655">
        <f>((O347*1.73*220*0.9)/1000)+((N347*1.73*220*0.9)/1000)+((M347*1.73*220*0.9)/1000)</f>
        <v>0</v>
      </c>
      <c r="G347" s="845">
        <v>228</v>
      </c>
      <c r="H347" s="845">
        <v>227</v>
      </c>
      <c r="I347" s="845">
        <v>233</v>
      </c>
      <c r="J347" s="845">
        <v>402</v>
      </c>
      <c r="K347" s="845">
        <v>404</v>
      </c>
      <c r="L347" s="845">
        <v>403</v>
      </c>
      <c r="M347" s="265">
        <v>0</v>
      </c>
      <c r="N347" s="267">
        <v>0</v>
      </c>
      <c r="O347" s="267">
        <v>0</v>
      </c>
      <c r="P347" s="267">
        <v>0</v>
      </c>
      <c r="Q347" s="245"/>
    </row>
    <row r="348" spans="1:17" ht="21" thickBot="1" x14ac:dyDescent="0.3">
      <c r="A348" s="862"/>
      <c r="B348" s="973"/>
      <c r="C348" s="378">
        <v>2</v>
      </c>
      <c r="D348" s="161" t="s">
        <v>706</v>
      </c>
      <c r="E348" s="368"/>
      <c r="F348" s="655">
        <f t="shared" ref="F348:F354" si="43">((O348*1.73*220*0.9)/1000)+((N348*1.73*220*0.9)/1000)+((M348*1.73*220*0.9)/1000)</f>
        <v>19.52478</v>
      </c>
      <c r="G348" s="846"/>
      <c r="H348" s="846"/>
      <c r="I348" s="846"/>
      <c r="J348" s="846"/>
      <c r="K348" s="846"/>
      <c r="L348" s="846"/>
      <c r="M348" s="262">
        <v>18</v>
      </c>
      <c r="N348" s="202">
        <v>20</v>
      </c>
      <c r="O348" s="202">
        <v>19</v>
      </c>
      <c r="P348" s="202">
        <v>4</v>
      </c>
      <c r="Q348" s="245"/>
    </row>
    <row r="349" spans="1:17" ht="21" thickBot="1" x14ac:dyDescent="0.3">
      <c r="A349" s="862"/>
      <c r="B349" s="973"/>
      <c r="C349" s="378">
        <v>4</v>
      </c>
      <c r="D349" s="161" t="s">
        <v>707</v>
      </c>
      <c r="E349" s="368"/>
      <c r="F349" s="655">
        <f t="shared" si="43"/>
        <v>0</v>
      </c>
      <c r="G349" s="655"/>
      <c r="H349" s="655"/>
      <c r="I349" s="655"/>
      <c r="J349" s="655"/>
      <c r="K349" s="655"/>
      <c r="L349" s="655"/>
      <c r="M349" s="262">
        <v>0</v>
      </c>
      <c r="N349" s="202">
        <v>0</v>
      </c>
      <c r="O349" s="202">
        <v>0</v>
      </c>
      <c r="P349" s="202">
        <v>0</v>
      </c>
      <c r="Q349" s="245"/>
    </row>
    <row r="350" spans="1:17" ht="21" thickBot="1" x14ac:dyDescent="0.3">
      <c r="A350" s="862"/>
      <c r="B350" s="973"/>
      <c r="C350" s="378">
        <v>5</v>
      </c>
      <c r="D350" s="161" t="s">
        <v>708</v>
      </c>
      <c r="E350" s="368"/>
      <c r="F350" s="655">
        <f t="shared" si="43"/>
        <v>52.408619999999999</v>
      </c>
      <c r="G350" s="655"/>
      <c r="H350" s="655"/>
      <c r="I350" s="655"/>
      <c r="J350" s="655"/>
      <c r="K350" s="655"/>
      <c r="L350" s="655"/>
      <c r="M350" s="262">
        <v>70</v>
      </c>
      <c r="N350" s="202">
        <v>43</v>
      </c>
      <c r="O350" s="202">
        <v>40</v>
      </c>
      <c r="P350" s="202">
        <v>21</v>
      </c>
      <c r="Q350" s="245"/>
    </row>
    <row r="351" spans="1:17" ht="21" thickBot="1" x14ac:dyDescent="0.3">
      <c r="A351" s="862"/>
      <c r="B351" s="973"/>
      <c r="C351" s="378">
        <v>6</v>
      </c>
      <c r="D351" s="161" t="s">
        <v>709</v>
      </c>
      <c r="E351" s="368"/>
      <c r="F351" s="655">
        <f t="shared" si="43"/>
        <v>0</v>
      </c>
      <c r="G351" s="655"/>
      <c r="H351" s="655"/>
      <c r="I351" s="655"/>
      <c r="J351" s="655"/>
      <c r="K351" s="655"/>
      <c r="L351" s="655"/>
      <c r="M351" s="262">
        <v>0</v>
      </c>
      <c r="N351" s="202">
        <v>0</v>
      </c>
      <c r="O351" s="202">
        <v>0</v>
      </c>
      <c r="P351" s="202">
        <v>0</v>
      </c>
      <c r="Q351" s="245"/>
    </row>
    <row r="352" spans="1:17" ht="21" thickBot="1" x14ac:dyDescent="0.3">
      <c r="A352" s="862"/>
      <c r="B352" s="973"/>
      <c r="C352" s="378">
        <v>7</v>
      </c>
      <c r="D352" s="161" t="s">
        <v>710</v>
      </c>
      <c r="E352" s="368"/>
      <c r="F352" s="655">
        <f t="shared" si="43"/>
        <v>11.988900000000001</v>
      </c>
      <c r="G352" s="655"/>
      <c r="H352" s="655"/>
      <c r="I352" s="655"/>
      <c r="J352" s="655"/>
      <c r="K352" s="655"/>
      <c r="L352" s="655"/>
      <c r="M352" s="262">
        <v>17</v>
      </c>
      <c r="N352" s="202">
        <v>10</v>
      </c>
      <c r="O352" s="202">
        <v>8</v>
      </c>
      <c r="P352" s="202">
        <v>9</v>
      </c>
      <c r="Q352" s="245"/>
    </row>
    <row r="353" spans="1:17" ht="21" thickBot="1" x14ac:dyDescent="0.3">
      <c r="A353" s="862"/>
      <c r="B353" s="973"/>
      <c r="C353" s="378">
        <v>8</v>
      </c>
      <c r="D353" s="161" t="s">
        <v>711</v>
      </c>
      <c r="E353" s="368"/>
      <c r="F353" s="655">
        <f t="shared" si="43"/>
        <v>30.486060000000002</v>
      </c>
      <c r="G353" s="655"/>
      <c r="H353" s="655"/>
      <c r="I353" s="655"/>
      <c r="J353" s="655"/>
      <c r="K353" s="655"/>
      <c r="L353" s="655"/>
      <c r="M353" s="262">
        <v>22</v>
      </c>
      <c r="N353" s="202">
        <v>31</v>
      </c>
      <c r="O353" s="202">
        <v>36</v>
      </c>
      <c r="P353" s="202">
        <v>17</v>
      </c>
      <c r="Q353" s="245"/>
    </row>
    <row r="354" spans="1:17" ht="21" thickBot="1" x14ac:dyDescent="0.3">
      <c r="A354" s="862"/>
      <c r="B354" s="973"/>
      <c r="C354" s="378"/>
      <c r="D354" s="161"/>
      <c r="E354" s="368"/>
      <c r="F354" s="655">
        <f t="shared" si="43"/>
        <v>0</v>
      </c>
      <c r="G354" s="655"/>
      <c r="H354" s="655"/>
      <c r="I354" s="655"/>
      <c r="J354" s="655"/>
      <c r="K354" s="655"/>
      <c r="L354" s="655"/>
      <c r="M354" s="262"/>
      <c r="N354" s="341"/>
      <c r="O354" s="341"/>
      <c r="P354" s="341"/>
      <c r="Q354" s="245"/>
    </row>
    <row r="355" spans="1:17" ht="21" thickBot="1" x14ac:dyDescent="0.3">
      <c r="A355" s="862"/>
      <c r="B355" s="973"/>
      <c r="C355" s="378"/>
      <c r="D355" s="161"/>
      <c r="E355" s="368"/>
      <c r="F355" s="368"/>
      <c r="G355" s="368"/>
      <c r="H355" s="368"/>
      <c r="I355" s="368"/>
      <c r="J355" s="368"/>
      <c r="K355" s="368"/>
      <c r="L355" s="368"/>
      <c r="M355" s="262"/>
      <c r="N355" s="341"/>
      <c r="O355" s="341"/>
      <c r="P355" s="341"/>
      <c r="Q355" s="245"/>
    </row>
    <row r="356" spans="1:17" ht="21" thickBot="1" x14ac:dyDescent="0.3">
      <c r="A356" s="862"/>
      <c r="B356" s="973"/>
      <c r="C356" s="378"/>
      <c r="D356" s="3" t="s">
        <v>1187</v>
      </c>
      <c r="E356" s="370"/>
      <c r="F356" s="370"/>
      <c r="G356" s="370"/>
      <c r="H356" s="370"/>
      <c r="I356" s="370"/>
      <c r="J356" s="370"/>
      <c r="K356" s="370"/>
      <c r="L356" s="370"/>
      <c r="M356" s="250">
        <f>SUM(M347:M355)</f>
        <v>127</v>
      </c>
      <c r="N356" s="70">
        <f>SUM(N347:N355)</f>
        <v>104</v>
      </c>
      <c r="O356" s="70">
        <f>SUM(O347:O355)</f>
        <v>103</v>
      </c>
      <c r="P356" s="70">
        <f>SUM(P347:P355)</f>
        <v>51</v>
      </c>
      <c r="Q356" s="245"/>
    </row>
    <row r="357" spans="1:17" ht="19.5" thickBot="1" x14ac:dyDescent="0.25">
      <c r="A357" s="862"/>
      <c r="B357" s="973"/>
      <c r="C357" s="378"/>
      <c r="D357" s="3" t="s">
        <v>1188</v>
      </c>
      <c r="E357" s="370"/>
      <c r="F357" s="370"/>
      <c r="G357" s="370"/>
      <c r="H357" s="370"/>
      <c r="I357" s="370"/>
      <c r="J357" s="370"/>
      <c r="K357" s="370"/>
      <c r="L357" s="370"/>
      <c r="M357" s="130">
        <f t="shared" ref="M357:O357" si="44">(M356*1.73*220*0.9)/1000</f>
        <v>43.502580000000002</v>
      </c>
      <c r="N357" s="130">
        <f t="shared" si="44"/>
        <v>35.624159999999996</v>
      </c>
      <c r="O357" s="130">
        <f t="shared" si="44"/>
        <v>35.281620000000004</v>
      </c>
      <c r="P357" s="131"/>
      <c r="Q357" s="156"/>
    </row>
    <row r="358" spans="1:17" ht="18.75" customHeight="1" thickBot="1" x14ac:dyDescent="0.3">
      <c r="A358" s="862"/>
      <c r="B358" s="973"/>
      <c r="C358" s="378"/>
      <c r="D358" s="3" t="s">
        <v>1189</v>
      </c>
      <c r="E358" s="371"/>
      <c r="F358" s="371"/>
      <c r="G358" s="371"/>
      <c r="H358" s="371"/>
      <c r="I358" s="371"/>
      <c r="J358" s="371"/>
      <c r="K358" s="371"/>
      <c r="L358" s="371"/>
      <c r="M358" s="869">
        <f>(M357+N357+O357)</f>
        <v>114.40836</v>
      </c>
      <c r="N358" s="870"/>
      <c r="O358" s="870"/>
      <c r="P358" s="871"/>
      <c r="Q358" s="245"/>
    </row>
    <row r="359" spans="1:17" ht="19.5" thickBot="1" x14ac:dyDescent="0.3">
      <c r="A359" s="862"/>
      <c r="B359" s="973"/>
      <c r="C359" s="381"/>
      <c r="D359" s="898"/>
      <c r="E359" s="899"/>
      <c r="F359" s="899"/>
      <c r="G359" s="899"/>
      <c r="H359" s="899"/>
      <c r="I359" s="899"/>
      <c r="J359" s="899"/>
      <c r="K359" s="899"/>
      <c r="L359" s="899"/>
      <c r="M359" s="899"/>
      <c r="N359" s="899"/>
      <c r="O359" s="899"/>
      <c r="P359" s="900"/>
      <c r="Q359" s="245"/>
    </row>
    <row r="360" spans="1:17" ht="48" thickBot="1" x14ac:dyDescent="0.3">
      <c r="A360" s="862"/>
      <c r="B360" s="973"/>
      <c r="C360" s="364" t="s">
        <v>1309</v>
      </c>
      <c r="D360" s="170" t="s">
        <v>1242</v>
      </c>
      <c r="E360" s="367" t="s">
        <v>1308</v>
      </c>
      <c r="F360" s="475" t="s">
        <v>1381</v>
      </c>
      <c r="G360" s="475" t="s">
        <v>1415</v>
      </c>
      <c r="H360" s="681" t="s">
        <v>1416</v>
      </c>
      <c r="I360" s="475" t="s">
        <v>1417</v>
      </c>
      <c r="J360" s="681" t="s">
        <v>1319</v>
      </c>
      <c r="K360" s="475" t="s">
        <v>1418</v>
      </c>
      <c r="L360" s="475" t="s">
        <v>1419</v>
      </c>
      <c r="M360" s="124" t="str">
        <f>'Данные по ТП'!C168</f>
        <v>ТМ-630/10</v>
      </c>
      <c r="N360" s="125" t="s">
        <v>1225</v>
      </c>
      <c r="O360" s="124" t="s">
        <v>5</v>
      </c>
      <c r="P360" s="126">
        <f>'Данные по ТП'!F168</f>
        <v>63547</v>
      </c>
      <c r="Q360" s="245"/>
    </row>
    <row r="361" spans="1:17" ht="26.25" thickBot="1" x14ac:dyDescent="0.3">
      <c r="A361" s="862"/>
      <c r="B361" s="973"/>
      <c r="C361" s="708"/>
      <c r="D361" s="806"/>
      <c r="E361" s="774"/>
      <c r="F361" s="709"/>
      <c r="G361" s="845">
        <v>223</v>
      </c>
      <c r="H361" s="845">
        <v>221</v>
      </c>
      <c r="I361" s="845">
        <v>224</v>
      </c>
      <c r="J361" s="845">
        <v>386</v>
      </c>
      <c r="K361" s="845">
        <v>386</v>
      </c>
      <c r="L361" s="845">
        <v>388</v>
      </c>
      <c r="M361" s="807"/>
      <c r="N361" s="788"/>
      <c r="O361" s="787"/>
      <c r="P361" s="808"/>
      <c r="Q361" s="245"/>
    </row>
    <row r="362" spans="1:17" ht="21" thickBot="1" x14ac:dyDescent="0.3">
      <c r="A362" s="862"/>
      <c r="B362" s="973"/>
      <c r="C362" s="708">
        <v>9</v>
      </c>
      <c r="D362" s="789" t="s">
        <v>1677</v>
      </c>
      <c r="E362" s="425"/>
      <c r="F362" s="709"/>
      <c r="G362" s="846"/>
      <c r="H362" s="846"/>
      <c r="I362" s="846"/>
      <c r="J362" s="846"/>
      <c r="K362" s="846"/>
      <c r="L362" s="846"/>
      <c r="M362" s="787"/>
      <c r="N362" s="805"/>
      <c r="O362" s="733">
        <v>0</v>
      </c>
      <c r="P362" s="733"/>
      <c r="Q362" s="245"/>
    </row>
    <row r="363" spans="1:17" ht="21" thickBot="1" x14ac:dyDescent="0.3">
      <c r="A363" s="862"/>
      <c r="B363" s="973"/>
      <c r="C363" s="378">
        <v>11</v>
      </c>
      <c r="D363" s="161" t="s">
        <v>1478</v>
      </c>
      <c r="E363" s="368"/>
      <c r="F363" s="655">
        <f>((O363*1.73*220*0.9)/1000)+((N363*1.73*220*0.9)/1000)+((M363*1.73*220*0.9)/1000)</f>
        <v>16.784459999999999</v>
      </c>
      <c r="G363" s="809"/>
      <c r="I363" s="809"/>
      <c r="K363" s="809"/>
      <c r="M363" s="265">
        <v>11</v>
      </c>
      <c r="N363" s="202">
        <v>28</v>
      </c>
      <c r="O363" s="202">
        <v>10</v>
      </c>
      <c r="P363" s="202">
        <v>13</v>
      </c>
      <c r="Q363" s="245"/>
    </row>
    <row r="364" spans="1:17" ht="19.5" customHeight="1" thickBot="1" x14ac:dyDescent="0.3">
      <c r="A364" s="862"/>
      <c r="B364" s="973"/>
      <c r="C364" s="378">
        <v>10</v>
      </c>
      <c r="D364" s="161" t="s">
        <v>712</v>
      </c>
      <c r="E364" s="368"/>
      <c r="F364" s="655">
        <f t="shared" ref="F364:F369" si="45">((O364*1.73*220*0.9)/1000)+((N364*1.73*220*0.9)/1000)+((M364*1.73*220*0.9)/1000)</f>
        <v>32.5413</v>
      </c>
      <c r="G364" s="809"/>
      <c r="H364" s="809"/>
      <c r="I364" s="809"/>
      <c r="J364" s="809"/>
      <c r="K364" s="809"/>
      <c r="L364" s="809"/>
      <c r="M364" s="262">
        <v>13</v>
      </c>
      <c r="N364" s="202">
        <v>49</v>
      </c>
      <c r="O364" s="202">
        <v>33</v>
      </c>
      <c r="P364" s="202">
        <v>27</v>
      </c>
      <c r="Q364" s="245"/>
    </row>
    <row r="365" spans="1:17" ht="21" thickBot="1" x14ac:dyDescent="0.3">
      <c r="A365" s="862"/>
      <c r="B365" s="973"/>
      <c r="C365" s="378">
        <v>12</v>
      </c>
      <c r="D365" s="161" t="s">
        <v>713</v>
      </c>
      <c r="E365" s="368"/>
      <c r="F365" s="655">
        <f t="shared" si="45"/>
        <v>71.933399999999992</v>
      </c>
      <c r="G365" s="655"/>
      <c r="H365" s="655"/>
      <c r="I365" s="655"/>
      <c r="J365" s="655"/>
      <c r="K365" s="655"/>
      <c r="L365" s="655"/>
      <c r="M365" s="262">
        <v>70</v>
      </c>
      <c r="N365" s="202">
        <v>67</v>
      </c>
      <c r="O365" s="202">
        <v>73</v>
      </c>
      <c r="P365" s="202">
        <v>14</v>
      </c>
      <c r="Q365" s="245"/>
    </row>
    <row r="366" spans="1:17" ht="21" thickBot="1" x14ac:dyDescent="0.3">
      <c r="A366" s="862"/>
      <c r="B366" s="973"/>
      <c r="C366" s="378">
        <v>13</v>
      </c>
      <c r="D366" s="161" t="s">
        <v>714</v>
      </c>
      <c r="E366" s="368"/>
      <c r="F366" s="655">
        <f t="shared" si="45"/>
        <v>11.303820000000002</v>
      </c>
      <c r="G366" s="655"/>
      <c r="H366" s="655"/>
      <c r="I366" s="655"/>
      <c r="J366" s="655"/>
      <c r="K366" s="655"/>
      <c r="L366" s="655"/>
      <c r="M366" s="262">
        <v>11</v>
      </c>
      <c r="N366" s="202">
        <v>17</v>
      </c>
      <c r="O366" s="202">
        <v>5</v>
      </c>
      <c r="P366" s="202">
        <v>8</v>
      </c>
      <c r="Q366" s="245"/>
    </row>
    <row r="367" spans="1:17" ht="21" thickBot="1" x14ac:dyDescent="0.3">
      <c r="A367" s="862"/>
      <c r="B367" s="973"/>
      <c r="C367" s="378">
        <v>14</v>
      </c>
      <c r="D367" s="161" t="s">
        <v>715</v>
      </c>
      <c r="E367" s="368"/>
      <c r="F367" s="655">
        <f t="shared" si="45"/>
        <v>29.800980000000003</v>
      </c>
      <c r="G367" s="655"/>
      <c r="H367" s="655"/>
      <c r="I367" s="655"/>
      <c r="J367" s="655"/>
      <c r="K367" s="655"/>
      <c r="L367" s="655"/>
      <c r="M367" s="262">
        <v>20</v>
      </c>
      <c r="N367" s="202">
        <v>33</v>
      </c>
      <c r="O367" s="202">
        <v>34</v>
      </c>
      <c r="P367" s="202">
        <v>9</v>
      </c>
      <c r="Q367" s="245"/>
    </row>
    <row r="368" spans="1:17" ht="21" thickBot="1" x14ac:dyDescent="0.3">
      <c r="A368" s="862"/>
      <c r="B368" s="973"/>
      <c r="C368" s="378">
        <v>15</v>
      </c>
      <c r="D368" s="161" t="s">
        <v>716</v>
      </c>
      <c r="E368" s="368"/>
      <c r="F368" s="655">
        <f t="shared" si="45"/>
        <v>0</v>
      </c>
      <c r="G368" s="655"/>
      <c r="H368" s="655"/>
      <c r="I368" s="655"/>
      <c r="J368" s="655"/>
      <c r="K368" s="655"/>
      <c r="L368" s="655"/>
      <c r="M368" s="262">
        <v>0</v>
      </c>
      <c r="N368" s="202">
        <v>0</v>
      </c>
      <c r="O368" s="202">
        <v>0</v>
      </c>
      <c r="P368" s="202">
        <v>0</v>
      </c>
      <c r="Q368" s="245"/>
    </row>
    <row r="369" spans="1:17" ht="21" thickBot="1" x14ac:dyDescent="0.3">
      <c r="A369" s="862"/>
      <c r="B369" s="973"/>
      <c r="C369" s="378">
        <v>16</v>
      </c>
      <c r="D369" s="161" t="s">
        <v>717</v>
      </c>
      <c r="E369" s="368"/>
      <c r="F369" s="655">
        <f t="shared" si="45"/>
        <v>30.828600000000002</v>
      </c>
      <c r="G369" s="655"/>
      <c r="H369" s="655"/>
      <c r="I369" s="655"/>
      <c r="J369" s="655"/>
      <c r="K369" s="655"/>
      <c r="L369" s="655"/>
      <c r="M369" s="262">
        <v>33</v>
      </c>
      <c r="N369" s="202">
        <v>18</v>
      </c>
      <c r="O369" s="202">
        <v>39</v>
      </c>
      <c r="P369" s="202">
        <v>21</v>
      </c>
      <c r="Q369" s="245"/>
    </row>
    <row r="370" spans="1:17" ht="21" thickBot="1" x14ac:dyDescent="0.3">
      <c r="A370" s="862"/>
      <c r="B370" s="973"/>
      <c r="C370" s="378"/>
      <c r="D370" s="161"/>
      <c r="E370" s="368"/>
      <c r="F370" s="655">
        <f>((O370*1.73*220*0.9)/1000)+((N370*1.73*220*0.9)/1000)+((M370*1.73*220*0.9)/1000)</f>
        <v>0</v>
      </c>
      <c r="G370" s="655"/>
      <c r="H370" s="655"/>
      <c r="I370" s="655"/>
      <c r="J370" s="655"/>
      <c r="K370" s="655"/>
      <c r="L370" s="655"/>
      <c r="M370" s="262"/>
      <c r="N370" s="341"/>
      <c r="O370" s="341"/>
      <c r="P370" s="341"/>
      <c r="Q370" s="245"/>
    </row>
    <row r="371" spans="1:17" ht="21" thickBot="1" x14ac:dyDescent="0.3">
      <c r="A371" s="862"/>
      <c r="B371" s="973"/>
      <c r="C371" s="378"/>
      <c r="D371" s="161"/>
      <c r="E371" s="368"/>
      <c r="F371" s="368"/>
      <c r="G371" s="368"/>
      <c r="H371" s="368"/>
      <c r="I371" s="368"/>
      <c r="J371" s="368"/>
      <c r="K371" s="368"/>
      <c r="L371" s="368"/>
      <c r="M371" s="262"/>
      <c r="N371" s="341"/>
      <c r="O371" s="341"/>
      <c r="P371" s="341"/>
      <c r="Q371" s="245"/>
    </row>
    <row r="372" spans="1:17" ht="21" thickBot="1" x14ac:dyDescent="0.25">
      <c r="A372" s="862"/>
      <c r="B372" s="973"/>
      <c r="C372" s="378"/>
      <c r="D372" s="3" t="s">
        <v>1186</v>
      </c>
      <c r="E372" s="370"/>
      <c r="F372" s="370"/>
      <c r="G372" s="370"/>
      <c r="H372" s="370"/>
      <c r="I372" s="370"/>
      <c r="J372" s="370"/>
      <c r="K372" s="370"/>
      <c r="L372" s="370"/>
      <c r="M372" s="250">
        <f>SUM(M363:M371)</f>
        <v>158</v>
      </c>
      <c r="N372" s="70">
        <f>SUM(N363:N371)</f>
        <v>212</v>
      </c>
      <c r="O372" s="70">
        <f>SUM(O363:O371)</f>
        <v>194</v>
      </c>
      <c r="P372" s="70">
        <f>SUM(P363:P371)</f>
        <v>92</v>
      </c>
    </row>
    <row r="373" spans="1:17" ht="19.5" thickBot="1" x14ac:dyDescent="0.25">
      <c r="A373" s="862"/>
      <c r="B373" s="973"/>
      <c r="C373" s="378"/>
      <c r="D373" s="3" t="s">
        <v>1188</v>
      </c>
      <c r="E373" s="370"/>
      <c r="F373" s="370"/>
      <c r="G373" s="370"/>
      <c r="H373" s="370"/>
      <c r="I373" s="370"/>
      <c r="J373" s="370"/>
      <c r="K373" s="370"/>
      <c r="L373" s="370"/>
      <c r="M373" s="130">
        <f t="shared" ref="M373:O373" si="46">(M372*1.73*220*0.9)/1000</f>
        <v>54.121319999999997</v>
      </c>
      <c r="N373" s="130">
        <f t="shared" si="46"/>
        <v>72.618479999999991</v>
      </c>
      <c r="O373" s="130">
        <f t="shared" si="46"/>
        <v>66.452759999999998</v>
      </c>
      <c r="P373" s="131"/>
      <c r="Q373" s="156"/>
    </row>
    <row r="374" spans="1:17" ht="18.75" thickBot="1" x14ac:dyDescent="0.25">
      <c r="A374" s="862"/>
      <c r="B374" s="973"/>
      <c r="C374" s="378"/>
      <c r="D374" s="3" t="s">
        <v>1190</v>
      </c>
      <c r="E374" s="371"/>
      <c r="F374" s="371"/>
      <c r="G374" s="371"/>
      <c r="H374" s="371"/>
      <c r="I374" s="371"/>
      <c r="J374" s="371"/>
      <c r="K374" s="371"/>
      <c r="L374" s="371"/>
      <c r="M374" s="869">
        <f>(M373+N373+O373)</f>
        <v>193.19255999999999</v>
      </c>
      <c r="N374" s="870"/>
      <c r="O374" s="870"/>
      <c r="P374" s="871"/>
    </row>
    <row r="375" spans="1:17" ht="21" thickBot="1" x14ac:dyDescent="0.25">
      <c r="A375" s="863"/>
      <c r="B375" s="974"/>
      <c r="C375" s="382"/>
      <c r="D375" s="13" t="s">
        <v>53</v>
      </c>
      <c r="E375" s="384"/>
      <c r="F375" s="384"/>
      <c r="G375" s="384"/>
      <c r="H375" s="384"/>
      <c r="I375" s="384"/>
      <c r="J375" s="384"/>
      <c r="K375" s="384"/>
      <c r="L375" s="384"/>
      <c r="M375" s="252">
        <f>M372+M356</f>
        <v>285</v>
      </c>
      <c r="N375" s="67">
        <f>N372+N356</f>
        <v>316</v>
      </c>
      <c r="O375" s="67">
        <f>O372+O356</f>
        <v>297</v>
      </c>
      <c r="P375" s="67">
        <f>P372+P356</f>
        <v>143</v>
      </c>
    </row>
    <row r="376" spans="1:17" s="99" customFormat="1" x14ac:dyDescent="0.3">
      <c r="C376" s="365"/>
      <c r="E376" s="365"/>
      <c r="F376" s="365"/>
      <c r="G376" s="365"/>
      <c r="H376" s="365"/>
      <c r="I376" s="365"/>
      <c r="J376" s="365"/>
      <c r="K376" s="365"/>
      <c r="L376" s="365"/>
      <c r="M376" s="221"/>
    </row>
    <row r="377" spans="1:17" s="99" customFormat="1" x14ac:dyDescent="0.3">
      <c r="C377" s="365"/>
      <c r="E377" s="365"/>
      <c r="F377" s="365"/>
      <c r="G377" s="365"/>
      <c r="H377" s="365"/>
      <c r="I377" s="365"/>
      <c r="J377" s="365"/>
      <c r="K377" s="365"/>
      <c r="L377" s="365"/>
      <c r="M377" s="221"/>
    </row>
    <row r="378" spans="1:17" s="99" customFormat="1" ht="25.5" x14ac:dyDescent="0.3">
      <c r="C378" s="365"/>
      <c r="D378" s="598" t="str">
        <f>HYPERLINK("#Оглавление!h13","&lt;&lt;&lt;&lt;&lt;")</f>
        <v>&lt;&lt;&lt;&lt;&lt;</v>
      </c>
      <c r="E378" s="365"/>
      <c r="F378" s="365"/>
      <c r="G378" s="365"/>
      <c r="H378" s="365"/>
      <c r="I378" s="365"/>
      <c r="J378" s="365"/>
      <c r="K378" s="365"/>
      <c r="L378" s="365"/>
      <c r="M378" s="221"/>
    </row>
    <row r="379" spans="1:17" s="99" customFormat="1" x14ac:dyDescent="0.3">
      <c r="C379" s="365"/>
      <c r="E379" s="365"/>
      <c r="F379" s="365"/>
      <c r="G379" s="365"/>
      <c r="H379" s="365"/>
      <c r="I379" s="365"/>
      <c r="J379" s="365"/>
      <c r="K379" s="365"/>
      <c r="L379" s="365"/>
      <c r="M379" s="221"/>
    </row>
    <row r="380" spans="1:17" s="99" customFormat="1" x14ac:dyDescent="0.3">
      <c r="C380" s="365"/>
      <c r="E380" s="365"/>
      <c r="F380" s="365"/>
      <c r="G380" s="365"/>
      <c r="H380" s="365"/>
      <c r="I380" s="365"/>
      <c r="J380" s="365"/>
      <c r="K380" s="365"/>
      <c r="L380" s="365"/>
      <c r="M380" s="221"/>
    </row>
    <row r="381" spans="1:17" s="99" customFormat="1" x14ac:dyDescent="0.3">
      <c r="C381" s="365"/>
      <c r="E381" s="365"/>
      <c r="F381" s="365"/>
      <c r="G381" s="365"/>
      <c r="H381" s="365"/>
      <c r="I381" s="365"/>
      <c r="J381" s="365"/>
      <c r="K381" s="365"/>
      <c r="L381" s="365"/>
      <c r="M381" s="221"/>
    </row>
    <row r="382" spans="1:17" s="99" customFormat="1" x14ac:dyDescent="0.3">
      <c r="C382" s="365"/>
      <c r="E382" s="365"/>
      <c r="F382" s="365"/>
      <c r="G382" s="365"/>
      <c r="H382" s="365"/>
      <c r="I382" s="365"/>
      <c r="J382" s="365"/>
      <c r="K382" s="365"/>
      <c r="L382" s="365"/>
      <c r="M382" s="221"/>
    </row>
    <row r="383" spans="1:17" s="99" customFormat="1" x14ac:dyDescent="0.3">
      <c r="C383" s="365"/>
      <c r="E383" s="365"/>
      <c r="F383" s="365"/>
      <c r="G383" s="365"/>
      <c r="H383" s="365"/>
      <c r="I383" s="365"/>
      <c r="J383" s="365"/>
      <c r="K383" s="365"/>
      <c r="L383" s="365"/>
      <c r="M383" s="221"/>
    </row>
    <row r="384" spans="1:17" s="99" customFormat="1" x14ac:dyDescent="0.3">
      <c r="C384" s="365"/>
      <c r="E384" s="365"/>
      <c r="F384" s="365"/>
      <c r="G384" s="365"/>
      <c r="H384" s="365"/>
      <c r="I384" s="365"/>
      <c r="J384" s="365"/>
      <c r="K384" s="365"/>
      <c r="L384" s="365"/>
      <c r="M384" s="221"/>
    </row>
    <row r="385" spans="3:13" s="99" customFormat="1" x14ac:dyDescent="0.3">
      <c r="C385" s="365"/>
      <c r="E385" s="365"/>
      <c r="F385" s="365"/>
      <c r="G385" s="365"/>
      <c r="H385" s="365"/>
      <c r="I385" s="365"/>
      <c r="J385" s="365"/>
      <c r="K385" s="365"/>
      <c r="L385" s="365"/>
      <c r="M385" s="221"/>
    </row>
    <row r="386" spans="3:13" s="99" customFormat="1" x14ac:dyDescent="0.3">
      <c r="C386" s="365"/>
      <c r="E386" s="365"/>
      <c r="F386" s="365"/>
      <c r="G386" s="365"/>
      <c r="H386" s="365"/>
      <c r="I386" s="365"/>
      <c r="J386" s="365"/>
      <c r="K386" s="365"/>
      <c r="L386" s="365"/>
      <c r="M386" s="221"/>
    </row>
    <row r="387" spans="3:13" s="99" customFormat="1" x14ac:dyDescent="0.3">
      <c r="C387" s="365"/>
      <c r="E387" s="365"/>
      <c r="F387" s="365"/>
      <c r="G387" s="365"/>
      <c r="H387" s="365"/>
      <c r="I387" s="365"/>
      <c r="J387" s="365"/>
      <c r="K387" s="365"/>
      <c r="L387" s="365"/>
      <c r="M387" s="221"/>
    </row>
    <row r="388" spans="3:13" s="99" customFormat="1" x14ac:dyDescent="0.3">
      <c r="C388" s="365"/>
      <c r="E388" s="365"/>
      <c r="F388" s="365"/>
      <c r="G388" s="365"/>
      <c r="H388" s="365"/>
      <c r="I388" s="365"/>
      <c r="J388" s="365"/>
      <c r="K388" s="365"/>
      <c r="L388" s="365"/>
      <c r="M388" s="221"/>
    </row>
    <row r="389" spans="3:13" s="99" customFormat="1" x14ac:dyDescent="0.3">
      <c r="C389" s="365"/>
      <c r="E389" s="365"/>
      <c r="F389" s="365"/>
      <c r="G389" s="365"/>
      <c r="H389" s="365"/>
      <c r="I389" s="365"/>
      <c r="J389" s="365"/>
      <c r="K389" s="365"/>
      <c r="L389" s="365"/>
      <c r="M389" s="221"/>
    </row>
    <row r="390" spans="3:13" s="99" customFormat="1" x14ac:dyDescent="0.3">
      <c r="C390" s="365"/>
      <c r="E390" s="365"/>
      <c r="F390" s="365"/>
      <c r="G390" s="365"/>
      <c r="H390" s="365"/>
      <c r="I390" s="365"/>
      <c r="J390" s="365"/>
      <c r="K390" s="365"/>
      <c r="L390" s="365"/>
      <c r="M390" s="221"/>
    </row>
    <row r="391" spans="3:13" s="99" customFormat="1" x14ac:dyDescent="0.3">
      <c r="C391" s="365"/>
      <c r="E391" s="365"/>
      <c r="F391" s="365"/>
      <c r="G391" s="365"/>
      <c r="H391" s="365"/>
      <c r="I391" s="365"/>
      <c r="J391" s="365"/>
      <c r="K391" s="365"/>
      <c r="L391" s="365"/>
      <c r="M391" s="221"/>
    </row>
    <row r="392" spans="3:13" s="99" customFormat="1" x14ac:dyDescent="0.3">
      <c r="C392" s="365"/>
      <c r="E392" s="365"/>
      <c r="F392" s="365"/>
      <c r="G392" s="365"/>
      <c r="H392" s="365"/>
      <c r="I392" s="365"/>
      <c r="J392" s="365"/>
      <c r="K392" s="365"/>
      <c r="L392" s="365"/>
      <c r="M392" s="221"/>
    </row>
    <row r="393" spans="3:13" s="99" customFormat="1" x14ac:dyDescent="0.3">
      <c r="C393" s="365"/>
      <c r="E393" s="365"/>
      <c r="F393" s="365"/>
      <c r="G393" s="365"/>
      <c r="H393" s="365"/>
      <c r="I393" s="365"/>
      <c r="J393" s="365"/>
      <c r="K393" s="365"/>
      <c r="L393" s="365"/>
      <c r="M393" s="221"/>
    </row>
    <row r="394" spans="3:13" s="99" customFormat="1" x14ac:dyDescent="0.3">
      <c r="C394" s="365"/>
      <c r="E394" s="365"/>
      <c r="F394" s="365"/>
      <c r="G394" s="365"/>
      <c r="H394" s="365"/>
      <c r="I394" s="365"/>
      <c r="J394" s="365"/>
      <c r="K394" s="365"/>
      <c r="L394" s="365"/>
      <c r="M394" s="221"/>
    </row>
    <row r="395" spans="3:13" s="99" customFormat="1" x14ac:dyDescent="0.3">
      <c r="C395" s="365"/>
      <c r="E395" s="365"/>
      <c r="F395" s="365"/>
      <c r="G395" s="365"/>
      <c r="H395" s="365"/>
      <c r="I395" s="365"/>
      <c r="J395" s="365"/>
      <c r="K395" s="365"/>
      <c r="L395" s="365"/>
      <c r="M395" s="221"/>
    </row>
    <row r="396" spans="3:13" s="99" customFormat="1" x14ac:dyDescent="0.3">
      <c r="C396" s="365"/>
      <c r="E396" s="365"/>
      <c r="F396" s="365"/>
      <c r="G396" s="365"/>
      <c r="H396" s="365"/>
      <c r="I396" s="365"/>
      <c r="J396" s="365"/>
      <c r="K396" s="365"/>
      <c r="L396" s="365"/>
      <c r="M396" s="221"/>
    </row>
    <row r="397" spans="3:13" s="99" customFormat="1" x14ac:dyDescent="0.3">
      <c r="C397" s="365"/>
      <c r="E397" s="365"/>
      <c r="F397" s="365"/>
      <c r="G397" s="365"/>
      <c r="H397" s="365"/>
      <c r="I397" s="365"/>
      <c r="J397" s="365"/>
      <c r="K397" s="365"/>
      <c r="L397" s="365"/>
      <c r="M397" s="221"/>
    </row>
    <row r="398" spans="3:13" s="99" customFormat="1" x14ac:dyDescent="0.3">
      <c r="C398" s="365"/>
      <c r="E398" s="365"/>
      <c r="F398" s="365"/>
      <c r="G398" s="365"/>
      <c r="H398" s="365"/>
      <c r="I398" s="365"/>
      <c r="J398" s="365"/>
      <c r="K398" s="365"/>
      <c r="L398" s="365"/>
      <c r="M398" s="221"/>
    </row>
    <row r="399" spans="3:13" s="99" customFormat="1" x14ac:dyDescent="0.3">
      <c r="C399" s="365"/>
      <c r="E399" s="365"/>
      <c r="F399" s="365"/>
      <c r="G399" s="365"/>
      <c r="H399" s="365"/>
      <c r="I399" s="365"/>
      <c r="J399" s="365"/>
      <c r="K399" s="365"/>
      <c r="L399" s="365"/>
      <c r="M399" s="221"/>
    </row>
    <row r="400" spans="3:13" s="99" customFormat="1" x14ac:dyDescent="0.3">
      <c r="C400" s="365"/>
      <c r="E400" s="365"/>
      <c r="F400" s="365"/>
      <c r="G400" s="365"/>
      <c r="H400" s="365"/>
      <c r="I400" s="365"/>
      <c r="J400" s="365"/>
      <c r="K400" s="365"/>
      <c r="L400" s="365"/>
      <c r="M400" s="221"/>
    </row>
    <row r="401" spans="3:13" s="99" customFormat="1" x14ac:dyDescent="0.3">
      <c r="C401" s="365"/>
      <c r="E401" s="365"/>
      <c r="F401" s="365"/>
      <c r="G401" s="365"/>
      <c r="H401" s="365"/>
      <c r="I401" s="365"/>
      <c r="J401" s="365"/>
      <c r="K401" s="365"/>
      <c r="L401" s="365"/>
      <c r="M401" s="221"/>
    </row>
    <row r="402" spans="3:13" s="99" customFormat="1" x14ac:dyDescent="0.3">
      <c r="C402" s="365"/>
      <c r="E402" s="365"/>
      <c r="F402" s="365"/>
      <c r="G402" s="365"/>
      <c r="H402" s="365"/>
      <c r="I402" s="365"/>
      <c r="J402" s="365"/>
      <c r="K402" s="365"/>
      <c r="L402" s="365"/>
      <c r="M402" s="221"/>
    </row>
    <row r="403" spans="3:13" s="99" customFormat="1" x14ac:dyDescent="0.3">
      <c r="C403" s="365"/>
      <c r="E403" s="365"/>
      <c r="F403" s="365"/>
      <c r="G403" s="365"/>
      <c r="H403" s="365"/>
      <c r="I403" s="365"/>
      <c r="J403" s="365"/>
      <c r="K403" s="365"/>
      <c r="L403" s="365"/>
      <c r="M403" s="221"/>
    </row>
    <row r="404" spans="3:13" s="99" customFormat="1" x14ac:dyDescent="0.3">
      <c r="C404" s="365"/>
      <c r="E404" s="365"/>
      <c r="F404" s="365"/>
      <c r="G404" s="365"/>
      <c r="H404" s="365"/>
      <c r="I404" s="365"/>
      <c r="J404" s="365"/>
      <c r="K404" s="365"/>
      <c r="L404" s="365"/>
      <c r="M404" s="221"/>
    </row>
    <row r="405" spans="3:13" s="99" customFormat="1" x14ac:dyDescent="0.3">
      <c r="C405" s="365"/>
      <c r="E405" s="365"/>
      <c r="F405" s="365"/>
      <c r="G405" s="365"/>
      <c r="H405" s="365"/>
      <c r="I405" s="365"/>
      <c r="J405" s="365"/>
      <c r="K405" s="365"/>
      <c r="L405" s="365"/>
      <c r="M405" s="221"/>
    </row>
    <row r="406" spans="3:13" s="99" customFormat="1" x14ac:dyDescent="0.3">
      <c r="C406" s="365"/>
      <c r="E406" s="365"/>
      <c r="F406" s="365"/>
      <c r="G406" s="365"/>
      <c r="H406" s="365"/>
      <c r="I406" s="365"/>
      <c r="J406" s="365"/>
      <c r="K406" s="365"/>
      <c r="L406" s="365"/>
      <c r="M406" s="221"/>
    </row>
    <row r="407" spans="3:13" s="99" customFormat="1" x14ac:dyDescent="0.3">
      <c r="C407" s="365"/>
      <c r="E407" s="365"/>
      <c r="F407" s="365"/>
      <c r="G407" s="365"/>
      <c r="H407" s="365"/>
      <c r="I407" s="365"/>
      <c r="J407" s="365"/>
      <c r="K407" s="365"/>
      <c r="L407" s="365"/>
      <c r="M407" s="221"/>
    </row>
    <row r="408" spans="3:13" s="99" customFormat="1" x14ac:dyDescent="0.3">
      <c r="C408" s="365"/>
      <c r="E408" s="365"/>
      <c r="F408" s="365"/>
      <c r="G408" s="365"/>
      <c r="H408" s="365"/>
      <c r="I408" s="365"/>
      <c r="J408" s="365"/>
      <c r="K408" s="365"/>
      <c r="L408" s="365"/>
      <c r="M408" s="221"/>
    </row>
    <row r="409" spans="3:13" s="99" customFormat="1" x14ac:dyDescent="0.3">
      <c r="C409" s="365"/>
      <c r="E409" s="365"/>
      <c r="F409" s="365"/>
      <c r="G409" s="365"/>
      <c r="H409" s="365"/>
      <c r="I409" s="365"/>
      <c r="J409" s="365"/>
      <c r="K409" s="365"/>
      <c r="L409" s="365"/>
      <c r="M409" s="221"/>
    </row>
    <row r="410" spans="3:13" s="99" customFormat="1" x14ac:dyDescent="0.3">
      <c r="C410" s="365"/>
      <c r="E410" s="365"/>
      <c r="F410" s="365"/>
      <c r="G410" s="365"/>
      <c r="H410" s="365"/>
      <c r="I410" s="365"/>
      <c r="J410" s="365"/>
      <c r="K410" s="365"/>
      <c r="L410" s="365"/>
      <c r="M410" s="221"/>
    </row>
    <row r="411" spans="3:13" s="99" customFormat="1" x14ac:dyDescent="0.3">
      <c r="C411" s="365"/>
      <c r="E411" s="365"/>
      <c r="F411" s="365"/>
      <c r="G411" s="365"/>
      <c r="H411" s="365"/>
      <c r="I411" s="365"/>
      <c r="J411" s="365"/>
      <c r="K411" s="365"/>
      <c r="L411" s="365"/>
      <c r="M411" s="221"/>
    </row>
    <row r="412" spans="3:13" s="99" customFormat="1" x14ac:dyDescent="0.3">
      <c r="C412" s="365"/>
      <c r="E412" s="365"/>
      <c r="F412" s="365"/>
      <c r="G412" s="365"/>
      <c r="H412" s="365"/>
      <c r="I412" s="365"/>
      <c r="J412" s="365"/>
      <c r="K412" s="365"/>
      <c r="L412" s="365"/>
      <c r="M412" s="221"/>
    </row>
    <row r="413" spans="3:13" s="99" customFormat="1" x14ac:dyDescent="0.3">
      <c r="C413" s="365"/>
      <c r="E413" s="365"/>
      <c r="F413" s="365"/>
      <c r="G413" s="365"/>
      <c r="H413" s="365"/>
      <c r="I413" s="365"/>
      <c r="J413" s="365"/>
      <c r="K413" s="365"/>
      <c r="L413" s="365"/>
      <c r="M413" s="221"/>
    </row>
    <row r="414" spans="3:13" s="99" customFormat="1" x14ac:dyDescent="0.3">
      <c r="C414" s="365"/>
      <c r="E414" s="365"/>
      <c r="F414" s="365"/>
      <c r="G414" s="365"/>
      <c r="H414" s="365"/>
      <c r="I414" s="365"/>
      <c r="J414" s="365"/>
      <c r="K414" s="365"/>
      <c r="L414" s="365"/>
      <c r="M414" s="221"/>
    </row>
    <row r="415" spans="3:13" s="99" customFormat="1" x14ac:dyDescent="0.3">
      <c r="C415" s="365"/>
      <c r="E415" s="365"/>
      <c r="F415" s="365"/>
      <c r="G415" s="365"/>
      <c r="H415" s="365"/>
      <c r="I415" s="365"/>
      <c r="J415" s="365"/>
      <c r="K415" s="365"/>
      <c r="L415" s="365"/>
      <c r="M415" s="221"/>
    </row>
    <row r="416" spans="3:13" s="99" customFormat="1" x14ac:dyDescent="0.3">
      <c r="C416" s="365"/>
      <c r="E416" s="365"/>
      <c r="F416" s="365"/>
      <c r="G416" s="365"/>
      <c r="H416" s="365"/>
      <c r="I416" s="365"/>
      <c r="J416" s="365"/>
      <c r="K416" s="365"/>
      <c r="L416" s="365"/>
      <c r="M416" s="221"/>
    </row>
    <row r="417" spans="3:13" s="99" customFormat="1" x14ac:dyDescent="0.3">
      <c r="C417" s="365"/>
      <c r="E417" s="365"/>
      <c r="F417" s="365"/>
      <c r="G417" s="365"/>
      <c r="H417" s="365"/>
      <c r="I417" s="365"/>
      <c r="J417" s="365"/>
      <c r="K417" s="365"/>
      <c r="L417" s="365"/>
      <c r="M417" s="221"/>
    </row>
    <row r="418" spans="3:13" s="99" customFormat="1" x14ac:dyDescent="0.3">
      <c r="C418" s="365"/>
      <c r="E418" s="365"/>
      <c r="F418" s="365"/>
      <c r="G418" s="365"/>
      <c r="H418" s="365"/>
      <c r="I418" s="365"/>
      <c r="J418" s="365"/>
      <c r="K418" s="365"/>
      <c r="L418" s="365"/>
      <c r="M418" s="221"/>
    </row>
    <row r="419" spans="3:13" s="99" customFormat="1" x14ac:dyDescent="0.3">
      <c r="C419" s="365"/>
      <c r="E419" s="365"/>
      <c r="F419" s="365"/>
      <c r="G419" s="365"/>
      <c r="H419" s="365"/>
      <c r="I419" s="365"/>
      <c r="J419" s="365"/>
      <c r="K419" s="365"/>
      <c r="L419" s="365"/>
      <c r="M419" s="221"/>
    </row>
    <row r="420" spans="3:13" s="99" customFormat="1" x14ac:dyDescent="0.3">
      <c r="C420" s="365"/>
      <c r="E420" s="365"/>
      <c r="F420" s="365"/>
      <c r="G420" s="365"/>
      <c r="H420" s="365"/>
      <c r="I420" s="365"/>
      <c r="J420" s="365"/>
      <c r="K420" s="365"/>
      <c r="L420" s="365"/>
      <c r="M420" s="221"/>
    </row>
    <row r="421" spans="3:13" s="99" customFormat="1" x14ac:dyDescent="0.3">
      <c r="C421" s="365"/>
      <c r="E421" s="365"/>
      <c r="F421" s="365"/>
      <c r="G421" s="365"/>
      <c r="H421" s="365"/>
      <c r="I421" s="365"/>
      <c r="J421" s="365"/>
      <c r="K421" s="365"/>
      <c r="L421" s="365"/>
      <c r="M421" s="221"/>
    </row>
    <row r="422" spans="3:13" s="99" customFormat="1" x14ac:dyDescent="0.3">
      <c r="C422" s="365"/>
      <c r="E422" s="365"/>
      <c r="F422" s="365"/>
      <c r="G422" s="365"/>
      <c r="H422" s="365"/>
      <c r="I422" s="365"/>
      <c r="J422" s="365"/>
      <c r="K422" s="365"/>
      <c r="L422" s="365"/>
      <c r="M422" s="221"/>
    </row>
    <row r="423" spans="3:13" s="99" customFormat="1" x14ac:dyDescent="0.3">
      <c r="C423" s="365"/>
      <c r="E423" s="365"/>
      <c r="F423" s="365"/>
      <c r="G423" s="365"/>
      <c r="H423" s="365"/>
      <c r="I423" s="365"/>
      <c r="J423" s="365"/>
      <c r="K423" s="365"/>
      <c r="L423" s="365"/>
      <c r="M423" s="221"/>
    </row>
    <row r="424" spans="3:13" s="99" customFormat="1" x14ac:dyDescent="0.3">
      <c r="C424" s="365"/>
      <c r="E424" s="365"/>
      <c r="F424" s="365"/>
      <c r="G424" s="365"/>
      <c r="H424" s="365"/>
      <c r="I424" s="365"/>
      <c r="J424" s="365"/>
      <c r="K424" s="365"/>
      <c r="L424" s="365"/>
      <c r="M424" s="221"/>
    </row>
    <row r="425" spans="3:13" s="99" customFormat="1" x14ac:dyDescent="0.3">
      <c r="C425" s="365"/>
      <c r="E425" s="365"/>
      <c r="F425" s="365"/>
      <c r="G425" s="365"/>
      <c r="H425" s="365"/>
      <c r="I425" s="365"/>
      <c r="J425" s="365"/>
      <c r="K425" s="365"/>
      <c r="L425" s="365"/>
      <c r="M425" s="221"/>
    </row>
    <row r="426" spans="3:13" s="99" customFormat="1" x14ac:dyDescent="0.3">
      <c r="C426" s="365"/>
      <c r="E426" s="365"/>
      <c r="F426" s="365"/>
      <c r="G426" s="365"/>
      <c r="H426" s="365"/>
      <c r="I426" s="365"/>
      <c r="J426" s="365"/>
      <c r="K426" s="365"/>
      <c r="L426" s="365"/>
      <c r="M426" s="221"/>
    </row>
    <row r="427" spans="3:13" s="99" customFormat="1" x14ac:dyDescent="0.3">
      <c r="C427" s="365"/>
      <c r="E427" s="365"/>
      <c r="F427" s="365"/>
      <c r="G427" s="365"/>
      <c r="H427" s="365"/>
      <c r="I427" s="365"/>
      <c r="J427" s="365"/>
      <c r="K427" s="365"/>
      <c r="L427" s="365"/>
      <c r="M427" s="221"/>
    </row>
    <row r="428" spans="3:13" s="99" customFormat="1" x14ac:dyDescent="0.3">
      <c r="C428" s="365"/>
      <c r="E428" s="365"/>
      <c r="F428" s="365"/>
      <c r="G428" s="365"/>
      <c r="H428" s="365"/>
      <c r="I428" s="365"/>
      <c r="J428" s="365"/>
      <c r="K428" s="365"/>
      <c r="L428" s="365"/>
      <c r="M428" s="221"/>
    </row>
    <row r="429" spans="3:13" s="99" customFormat="1" x14ac:dyDescent="0.3">
      <c r="C429" s="365"/>
      <c r="E429" s="365"/>
      <c r="F429" s="365"/>
      <c r="G429" s="365"/>
      <c r="H429" s="365"/>
      <c r="I429" s="365"/>
      <c r="J429" s="365"/>
      <c r="K429" s="365"/>
      <c r="L429" s="365"/>
      <c r="M429" s="221"/>
    </row>
    <row r="430" spans="3:13" s="99" customFormat="1" x14ac:dyDescent="0.3">
      <c r="C430" s="365"/>
      <c r="E430" s="365"/>
      <c r="F430" s="365"/>
      <c r="G430" s="365"/>
      <c r="H430" s="365"/>
      <c r="I430" s="365"/>
      <c r="J430" s="365"/>
      <c r="K430" s="365"/>
      <c r="L430" s="365"/>
      <c r="M430" s="221"/>
    </row>
    <row r="431" spans="3:13" s="99" customFormat="1" x14ac:dyDescent="0.3">
      <c r="C431" s="365"/>
      <c r="E431" s="365"/>
      <c r="F431" s="365"/>
      <c r="G431" s="365"/>
      <c r="H431" s="365"/>
      <c r="I431" s="365"/>
      <c r="J431" s="365"/>
      <c r="K431" s="365"/>
      <c r="L431" s="365"/>
      <c r="M431" s="221"/>
    </row>
    <row r="432" spans="3:13" s="99" customFormat="1" x14ac:dyDescent="0.3">
      <c r="C432" s="365"/>
      <c r="E432" s="365"/>
      <c r="F432" s="365"/>
      <c r="G432" s="365"/>
      <c r="H432" s="365"/>
      <c r="I432" s="365"/>
      <c r="J432" s="365"/>
      <c r="K432" s="365"/>
      <c r="L432" s="365"/>
      <c r="M432" s="221"/>
    </row>
    <row r="433" spans="3:13" s="99" customFormat="1" x14ac:dyDescent="0.3">
      <c r="C433" s="365"/>
      <c r="E433" s="365"/>
      <c r="F433" s="365"/>
      <c r="G433" s="365"/>
      <c r="H433" s="365"/>
      <c r="I433" s="365"/>
      <c r="J433" s="365"/>
      <c r="K433" s="365"/>
      <c r="L433" s="365"/>
      <c r="M433" s="221"/>
    </row>
    <row r="434" spans="3:13" s="99" customFormat="1" x14ac:dyDescent="0.3">
      <c r="C434" s="365"/>
      <c r="E434" s="365"/>
      <c r="F434" s="365"/>
      <c r="G434" s="365"/>
      <c r="H434" s="365"/>
      <c r="I434" s="365"/>
      <c r="J434" s="365"/>
      <c r="K434" s="365"/>
      <c r="L434" s="365"/>
      <c r="M434" s="221"/>
    </row>
    <row r="435" spans="3:13" s="99" customFormat="1" x14ac:dyDescent="0.3">
      <c r="C435" s="365"/>
      <c r="E435" s="365"/>
      <c r="F435" s="365"/>
      <c r="G435" s="365"/>
      <c r="H435" s="365"/>
      <c r="I435" s="365"/>
      <c r="J435" s="365"/>
      <c r="K435" s="365"/>
      <c r="L435" s="365"/>
      <c r="M435" s="221"/>
    </row>
    <row r="436" spans="3:13" s="99" customFormat="1" x14ac:dyDescent="0.3">
      <c r="C436" s="365"/>
      <c r="E436" s="365"/>
      <c r="F436" s="365"/>
      <c r="G436" s="365"/>
      <c r="H436" s="365"/>
      <c r="I436" s="365"/>
      <c r="J436" s="365"/>
      <c r="K436" s="365"/>
      <c r="L436" s="365"/>
      <c r="M436" s="221"/>
    </row>
    <row r="437" spans="3:13" s="99" customFormat="1" x14ac:dyDescent="0.3">
      <c r="C437" s="365"/>
      <c r="E437" s="365"/>
      <c r="F437" s="365"/>
      <c r="G437" s="365"/>
      <c r="H437" s="365"/>
      <c r="I437" s="365"/>
      <c r="J437" s="365"/>
      <c r="K437" s="365"/>
      <c r="L437" s="365"/>
      <c r="M437" s="221"/>
    </row>
    <row r="438" spans="3:13" s="99" customFormat="1" x14ac:dyDescent="0.3">
      <c r="C438" s="365"/>
      <c r="E438" s="365"/>
      <c r="F438" s="365"/>
      <c r="G438" s="365"/>
      <c r="H438" s="365"/>
      <c r="I438" s="365"/>
      <c r="J438" s="365"/>
      <c r="K438" s="365"/>
      <c r="L438" s="365"/>
      <c r="M438" s="221"/>
    </row>
    <row r="439" spans="3:13" s="99" customFormat="1" x14ac:dyDescent="0.3">
      <c r="C439" s="365"/>
      <c r="E439" s="365"/>
      <c r="F439" s="365"/>
      <c r="G439" s="365"/>
      <c r="H439" s="365"/>
      <c r="I439" s="365"/>
      <c r="J439" s="365"/>
      <c r="K439" s="365"/>
      <c r="L439" s="365"/>
      <c r="M439" s="221"/>
    </row>
    <row r="440" spans="3:13" s="99" customFormat="1" x14ac:dyDescent="0.3">
      <c r="C440" s="365"/>
      <c r="E440" s="365"/>
      <c r="F440" s="365"/>
      <c r="G440" s="365"/>
      <c r="H440" s="365"/>
      <c r="I440" s="365"/>
      <c r="J440" s="365"/>
      <c r="K440" s="365"/>
      <c r="L440" s="365"/>
      <c r="M440" s="221"/>
    </row>
    <row r="441" spans="3:13" s="99" customFormat="1" x14ac:dyDescent="0.3">
      <c r="C441" s="365"/>
      <c r="E441" s="365"/>
      <c r="F441" s="365"/>
      <c r="G441" s="365"/>
      <c r="H441" s="365"/>
      <c r="I441" s="365"/>
      <c r="J441" s="365"/>
      <c r="K441" s="365"/>
      <c r="L441" s="365"/>
      <c r="M441" s="221"/>
    </row>
    <row r="442" spans="3:13" s="99" customFormat="1" x14ac:dyDescent="0.3">
      <c r="C442" s="365"/>
      <c r="E442" s="365"/>
      <c r="F442" s="365"/>
      <c r="G442" s="365"/>
      <c r="H442" s="365"/>
      <c r="I442" s="365"/>
      <c r="J442" s="365"/>
      <c r="K442" s="365"/>
      <c r="L442" s="365"/>
      <c r="M442" s="221"/>
    </row>
    <row r="443" spans="3:13" s="99" customFormat="1" x14ac:dyDescent="0.3">
      <c r="C443" s="365"/>
      <c r="E443" s="365"/>
      <c r="F443" s="365"/>
      <c r="G443" s="365"/>
      <c r="H443" s="365"/>
      <c r="I443" s="365"/>
      <c r="J443" s="365"/>
      <c r="K443" s="365"/>
      <c r="L443" s="365"/>
      <c r="M443" s="221"/>
    </row>
    <row r="444" spans="3:13" s="99" customFormat="1" x14ac:dyDescent="0.3">
      <c r="C444" s="365"/>
      <c r="E444" s="365"/>
      <c r="F444" s="365"/>
      <c r="G444" s="365"/>
      <c r="H444" s="365"/>
      <c r="I444" s="365"/>
      <c r="J444" s="365"/>
      <c r="K444" s="365"/>
      <c r="L444" s="365"/>
      <c r="M444" s="221"/>
    </row>
    <row r="445" spans="3:13" s="99" customFormat="1" x14ac:dyDescent="0.3">
      <c r="C445" s="365"/>
      <c r="E445" s="365"/>
      <c r="F445" s="365"/>
      <c r="G445" s="365"/>
      <c r="H445" s="365"/>
      <c r="I445" s="365"/>
      <c r="J445" s="365"/>
      <c r="K445" s="365"/>
      <c r="L445" s="365"/>
      <c r="M445" s="221"/>
    </row>
    <row r="446" spans="3:13" s="99" customFormat="1" x14ac:dyDescent="0.3">
      <c r="C446" s="365"/>
      <c r="E446" s="365"/>
      <c r="F446" s="365"/>
      <c r="G446" s="365"/>
      <c r="H446" s="365"/>
      <c r="I446" s="365"/>
      <c r="J446" s="365"/>
      <c r="K446" s="365"/>
      <c r="L446" s="365"/>
      <c r="M446" s="221"/>
    </row>
    <row r="447" spans="3:13" s="99" customFormat="1" x14ac:dyDescent="0.3">
      <c r="C447" s="365"/>
      <c r="E447" s="365"/>
      <c r="F447" s="365"/>
      <c r="G447" s="365"/>
      <c r="H447" s="365"/>
      <c r="I447" s="365"/>
      <c r="J447" s="365"/>
      <c r="K447" s="365"/>
      <c r="L447" s="365"/>
      <c r="M447" s="221"/>
    </row>
    <row r="448" spans="3:13" s="99" customFormat="1" x14ac:dyDescent="0.3">
      <c r="C448" s="365"/>
      <c r="E448" s="365"/>
      <c r="F448" s="365"/>
      <c r="G448" s="365"/>
      <c r="H448" s="365"/>
      <c r="I448" s="365"/>
      <c r="J448" s="365"/>
      <c r="K448" s="365"/>
      <c r="L448" s="365"/>
      <c r="M448" s="221"/>
    </row>
    <row r="449" spans="3:13" s="99" customFormat="1" x14ac:dyDescent="0.3">
      <c r="C449" s="365"/>
      <c r="E449" s="365"/>
      <c r="F449" s="365"/>
      <c r="G449" s="365"/>
      <c r="H449" s="365"/>
      <c r="I449" s="365"/>
      <c r="J449" s="365"/>
      <c r="K449" s="365"/>
      <c r="L449" s="365"/>
      <c r="M449" s="221"/>
    </row>
    <row r="450" spans="3:13" s="99" customFormat="1" x14ac:dyDescent="0.3">
      <c r="C450" s="365"/>
      <c r="E450" s="365"/>
      <c r="F450" s="365"/>
      <c r="G450" s="365"/>
      <c r="H450" s="365"/>
      <c r="I450" s="365"/>
      <c r="J450" s="365"/>
      <c r="K450" s="365"/>
      <c r="L450" s="365"/>
      <c r="M450" s="221"/>
    </row>
    <row r="451" spans="3:13" s="99" customFormat="1" x14ac:dyDescent="0.3">
      <c r="C451" s="365"/>
      <c r="E451" s="365"/>
      <c r="F451" s="365"/>
      <c r="G451" s="365"/>
      <c r="H451" s="365"/>
      <c r="I451" s="365"/>
      <c r="J451" s="365"/>
      <c r="K451" s="365"/>
      <c r="L451" s="365"/>
      <c r="M451" s="221"/>
    </row>
    <row r="452" spans="3:13" s="99" customFormat="1" x14ac:dyDescent="0.3">
      <c r="C452" s="365"/>
      <c r="E452" s="365"/>
      <c r="F452" s="365"/>
      <c r="G452" s="365"/>
      <c r="H452" s="365"/>
      <c r="I452" s="365"/>
      <c r="J452" s="365"/>
      <c r="K452" s="365"/>
      <c r="L452" s="365"/>
      <c r="M452" s="221"/>
    </row>
    <row r="453" spans="3:13" s="99" customFormat="1" x14ac:dyDescent="0.3">
      <c r="C453" s="365"/>
      <c r="E453" s="365"/>
      <c r="F453" s="365"/>
      <c r="G453" s="365"/>
      <c r="H453" s="365"/>
      <c r="I453" s="365"/>
      <c r="J453" s="365"/>
      <c r="K453" s="365"/>
      <c r="L453" s="365"/>
      <c r="M453" s="221"/>
    </row>
    <row r="454" spans="3:13" s="99" customFormat="1" x14ac:dyDescent="0.3">
      <c r="C454" s="365"/>
      <c r="E454" s="365"/>
      <c r="F454" s="365"/>
      <c r="G454" s="365"/>
      <c r="H454" s="365"/>
      <c r="I454" s="365"/>
      <c r="J454" s="365"/>
      <c r="K454" s="365"/>
      <c r="L454" s="365"/>
      <c r="M454" s="221"/>
    </row>
    <row r="455" spans="3:13" s="99" customFormat="1" x14ac:dyDescent="0.3">
      <c r="C455" s="365"/>
      <c r="E455" s="365"/>
      <c r="F455" s="365"/>
      <c r="G455" s="365"/>
      <c r="H455" s="365"/>
      <c r="I455" s="365"/>
      <c r="J455" s="365"/>
      <c r="K455" s="365"/>
      <c r="L455" s="365"/>
      <c r="M455" s="221"/>
    </row>
    <row r="456" spans="3:13" s="99" customFormat="1" x14ac:dyDescent="0.3">
      <c r="C456" s="365"/>
      <c r="E456" s="365"/>
      <c r="F456" s="365"/>
      <c r="G456" s="365"/>
      <c r="H456" s="365"/>
      <c r="I456" s="365"/>
      <c r="J456" s="365"/>
      <c r="K456" s="365"/>
      <c r="L456" s="365"/>
      <c r="M456" s="221"/>
    </row>
    <row r="457" spans="3:13" s="99" customFormat="1" x14ac:dyDescent="0.3">
      <c r="C457" s="365"/>
      <c r="E457" s="365"/>
      <c r="F457" s="365"/>
      <c r="G457" s="365"/>
      <c r="H457" s="365"/>
      <c r="I457" s="365"/>
      <c r="J457" s="365"/>
      <c r="K457" s="365"/>
      <c r="L457" s="365"/>
      <c r="M457" s="221"/>
    </row>
    <row r="458" spans="3:13" s="99" customFormat="1" x14ac:dyDescent="0.3">
      <c r="C458" s="365"/>
      <c r="E458" s="365"/>
      <c r="F458" s="365"/>
      <c r="G458" s="365"/>
      <c r="H458" s="365"/>
      <c r="I458" s="365"/>
      <c r="J458" s="365"/>
      <c r="K458" s="365"/>
      <c r="L458" s="365"/>
      <c r="M458" s="221"/>
    </row>
    <row r="459" spans="3:13" s="99" customFormat="1" x14ac:dyDescent="0.3">
      <c r="C459" s="365"/>
      <c r="E459" s="365"/>
      <c r="F459" s="365"/>
      <c r="G459" s="365"/>
      <c r="H459" s="365"/>
      <c r="I459" s="365"/>
      <c r="J459" s="365"/>
      <c r="K459" s="365"/>
      <c r="L459" s="365"/>
      <c r="M459" s="221"/>
    </row>
    <row r="460" spans="3:13" s="99" customFormat="1" x14ac:dyDescent="0.3">
      <c r="C460" s="365"/>
      <c r="E460" s="365"/>
      <c r="F460" s="365"/>
      <c r="G460" s="365"/>
      <c r="H460" s="365"/>
      <c r="I460" s="365"/>
      <c r="J460" s="365"/>
      <c r="K460" s="365"/>
      <c r="L460" s="365"/>
      <c r="M460" s="221"/>
    </row>
    <row r="461" spans="3:13" s="99" customFormat="1" x14ac:dyDescent="0.3">
      <c r="C461" s="365"/>
      <c r="E461" s="365"/>
      <c r="F461" s="365"/>
      <c r="G461" s="365"/>
      <c r="H461" s="365"/>
      <c r="I461" s="365"/>
      <c r="J461" s="365"/>
      <c r="K461" s="365"/>
      <c r="L461" s="365"/>
      <c r="M461" s="221"/>
    </row>
    <row r="462" spans="3:13" s="99" customFormat="1" x14ac:dyDescent="0.3">
      <c r="C462" s="365"/>
      <c r="E462" s="365"/>
      <c r="F462" s="365"/>
      <c r="G462" s="365"/>
      <c r="H462" s="365"/>
      <c r="I462" s="365"/>
      <c r="J462" s="365"/>
      <c r="K462" s="365"/>
      <c r="L462" s="365"/>
      <c r="M462" s="221"/>
    </row>
    <row r="463" spans="3:13" s="99" customFormat="1" x14ac:dyDescent="0.3">
      <c r="C463" s="365"/>
      <c r="E463" s="365"/>
      <c r="F463" s="365"/>
      <c r="G463" s="365"/>
      <c r="H463" s="365"/>
      <c r="I463" s="365"/>
      <c r="J463" s="365"/>
      <c r="K463" s="365"/>
      <c r="L463" s="365"/>
      <c r="M463" s="221"/>
    </row>
    <row r="464" spans="3:13" s="99" customFormat="1" x14ac:dyDescent="0.3">
      <c r="C464" s="365"/>
      <c r="E464" s="365"/>
      <c r="F464" s="365"/>
      <c r="G464" s="365"/>
      <c r="H464" s="365"/>
      <c r="I464" s="365"/>
      <c r="J464" s="365"/>
      <c r="K464" s="365"/>
      <c r="L464" s="365"/>
      <c r="M464" s="221"/>
    </row>
    <row r="465" spans="3:13" s="99" customFormat="1" x14ac:dyDescent="0.3">
      <c r="C465" s="365"/>
      <c r="E465" s="365"/>
      <c r="F465" s="365"/>
      <c r="G465" s="365"/>
      <c r="H465" s="365"/>
      <c r="I465" s="365"/>
      <c r="J465" s="365"/>
      <c r="K465" s="365"/>
      <c r="L465" s="365"/>
      <c r="M465" s="221"/>
    </row>
    <row r="466" spans="3:13" s="99" customFormat="1" x14ac:dyDescent="0.3">
      <c r="C466" s="365"/>
      <c r="E466" s="365"/>
      <c r="F466" s="365"/>
      <c r="G466" s="365"/>
      <c r="H466" s="365"/>
      <c r="I466" s="365"/>
      <c r="J466" s="365"/>
      <c r="K466" s="365"/>
      <c r="L466" s="365"/>
      <c r="M466" s="221"/>
    </row>
    <row r="467" spans="3:13" s="99" customFormat="1" x14ac:dyDescent="0.3">
      <c r="C467" s="365"/>
      <c r="E467" s="365"/>
      <c r="F467" s="365"/>
      <c r="G467" s="365"/>
      <c r="H467" s="365"/>
      <c r="I467" s="365"/>
      <c r="J467" s="365"/>
      <c r="K467" s="365"/>
      <c r="L467" s="365"/>
      <c r="M467" s="221"/>
    </row>
    <row r="468" spans="3:13" s="99" customFormat="1" x14ac:dyDescent="0.3">
      <c r="C468" s="365"/>
      <c r="E468" s="365"/>
      <c r="F468" s="365"/>
      <c r="G468" s="365"/>
      <c r="H468" s="365"/>
      <c r="I468" s="365"/>
      <c r="J468" s="365"/>
      <c r="K468" s="365"/>
      <c r="L468" s="365"/>
      <c r="M468" s="221"/>
    </row>
    <row r="469" spans="3:13" s="99" customFormat="1" x14ac:dyDescent="0.3">
      <c r="C469" s="365"/>
      <c r="E469" s="365"/>
      <c r="F469" s="365"/>
      <c r="G469" s="365"/>
      <c r="H469" s="365"/>
      <c r="I469" s="365"/>
      <c r="J469" s="365"/>
      <c r="K469" s="365"/>
      <c r="L469" s="365"/>
      <c r="M469" s="221"/>
    </row>
    <row r="470" spans="3:13" s="99" customFormat="1" x14ac:dyDescent="0.3">
      <c r="C470" s="365"/>
      <c r="E470" s="365"/>
      <c r="F470" s="365"/>
      <c r="G470" s="365"/>
      <c r="H470" s="365"/>
      <c r="I470" s="365"/>
      <c r="J470" s="365"/>
      <c r="K470" s="365"/>
      <c r="L470" s="365"/>
      <c r="M470" s="221"/>
    </row>
    <row r="471" spans="3:13" s="99" customFormat="1" x14ac:dyDescent="0.3">
      <c r="C471" s="365"/>
      <c r="E471" s="365"/>
      <c r="F471" s="365"/>
      <c r="G471" s="365"/>
      <c r="H471" s="365"/>
      <c r="I471" s="365"/>
      <c r="J471" s="365"/>
      <c r="K471" s="365"/>
      <c r="L471" s="365"/>
      <c r="M471" s="221"/>
    </row>
    <row r="472" spans="3:13" s="99" customFormat="1" x14ac:dyDescent="0.3">
      <c r="C472" s="365"/>
      <c r="E472" s="365"/>
      <c r="F472" s="365"/>
      <c r="G472" s="365"/>
      <c r="H472" s="365"/>
      <c r="I472" s="365"/>
      <c r="J472" s="365"/>
      <c r="K472" s="365"/>
      <c r="L472" s="365"/>
      <c r="M472" s="221"/>
    </row>
    <row r="473" spans="3:13" s="99" customFormat="1" x14ac:dyDescent="0.3">
      <c r="C473" s="365"/>
      <c r="E473" s="365"/>
      <c r="F473" s="365"/>
      <c r="G473" s="365"/>
      <c r="H473" s="365"/>
      <c r="I473" s="365"/>
      <c r="J473" s="365"/>
      <c r="K473" s="365"/>
      <c r="L473" s="365"/>
      <c r="M473" s="221"/>
    </row>
    <row r="474" spans="3:13" s="99" customFormat="1" x14ac:dyDescent="0.3">
      <c r="C474" s="365"/>
      <c r="E474" s="365"/>
      <c r="F474" s="365"/>
      <c r="G474" s="365"/>
      <c r="H474" s="365"/>
      <c r="I474" s="365"/>
      <c r="J474" s="365"/>
      <c r="K474" s="365"/>
      <c r="L474" s="365"/>
      <c r="M474" s="221"/>
    </row>
    <row r="475" spans="3:13" s="99" customFormat="1" x14ac:dyDescent="0.3">
      <c r="C475" s="365"/>
      <c r="E475" s="365"/>
      <c r="F475" s="365"/>
      <c r="G475" s="365"/>
      <c r="H475" s="365"/>
      <c r="I475" s="365"/>
      <c r="J475" s="365"/>
      <c r="K475" s="365"/>
      <c r="L475" s="365"/>
      <c r="M475" s="221"/>
    </row>
    <row r="476" spans="3:13" s="99" customFormat="1" x14ac:dyDescent="0.3">
      <c r="C476" s="365"/>
      <c r="E476" s="365"/>
      <c r="F476" s="365"/>
      <c r="G476" s="365"/>
      <c r="H476" s="365"/>
      <c r="I476" s="365"/>
      <c r="J476" s="365"/>
      <c r="K476" s="365"/>
      <c r="L476" s="365"/>
      <c r="M476" s="221"/>
    </row>
    <row r="477" spans="3:13" s="99" customFormat="1" x14ac:dyDescent="0.3">
      <c r="C477" s="365"/>
      <c r="E477" s="365"/>
      <c r="F477" s="365"/>
      <c r="G477" s="365"/>
      <c r="H477" s="365"/>
      <c r="I477" s="365"/>
      <c r="J477" s="365"/>
      <c r="K477" s="365"/>
      <c r="L477" s="365"/>
      <c r="M477" s="221"/>
    </row>
    <row r="478" spans="3:13" s="99" customFormat="1" x14ac:dyDescent="0.3">
      <c r="C478" s="365"/>
      <c r="E478" s="365"/>
      <c r="F478" s="365"/>
      <c r="G478" s="365"/>
      <c r="H478" s="365"/>
      <c r="I478" s="365"/>
      <c r="J478" s="365"/>
      <c r="K478" s="365"/>
      <c r="L478" s="365"/>
      <c r="M478" s="221"/>
    </row>
    <row r="479" spans="3:13" s="99" customFormat="1" x14ac:dyDescent="0.3">
      <c r="C479" s="365"/>
      <c r="E479" s="365"/>
      <c r="F479" s="365"/>
      <c r="G479" s="365"/>
      <c r="H479" s="365"/>
      <c r="I479" s="365"/>
      <c r="J479" s="365"/>
      <c r="K479" s="365"/>
      <c r="L479" s="365"/>
      <c r="M479" s="221"/>
    </row>
    <row r="480" spans="3:13" s="99" customFormat="1" x14ac:dyDescent="0.3">
      <c r="C480" s="365"/>
      <c r="E480" s="365"/>
      <c r="F480" s="365"/>
      <c r="G480" s="365"/>
      <c r="H480" s="365"/>
      <c r="I480" s="365"/>
      <c r="J480" s="365"/>
      <c r="K480" s="365"/>
      <c r="L480" s="365"/>
      <c r="M480" s="221"/>
    </row>
    <row r="481" spans="3:13" s="99" customFormat="1" x14ac:dyDescent="0.3">
      <c r="C481" s="365"/>
      <c r="E481" s="365"/>
      <c r="F481" s="365"/>
      <c r="G481" s="365"/>
      <c r="H481" s="365"/>
      <c r="I481" s="365"/>
      <c r="J481" s="365"/>
      <c r="K481" s="365"/>
      <c r="L481" s="365"/>
      <c r="M481" s="221"/>
    </row>
    <row r="482" spans="3:13" s="99" customFormat="1" x14ac:dyDescent="0.3">
      <c r="C482" s="365"/>
      <c r="E482" s="365"/>
      <c r="F482" s="365"/>
      <c r="G482" s="365"/>
      <c r="H482" s="365"/>
      <c r="I482" s="365"/>
      <c r="J482" s="365"/>
      <c r="K482" s="365"/>
      <c r="L482" s="365"/>
      <c r="M482" s="221"/>
    </row>
    <row r="483" spans="3:13" s="99" customFormat="1" x14ac:dyDescent="0.3">
      <c r="C483" s="365"/>
      <c r="E483" s="365"/>
      <c r="F483" s="365"/>
      <c r="G483" s="365"/>
      <c r="H483" s="365"/>
      <c r="I483" s="365"/>
      <c r="J483" s="365"/>
      <c r="K483" s="365"/>
      <c r="L483" s="365"/>
      <c r="M483" s="221"/>
    </row>
    <row r="484" spans="3:13" s="99" customFormat="1" x14ac:dyDescent="0.3">
      <c r="C484" s="365"/>
      <c r="E484" s="365"/>
      <c r="F484" s="365"/>
      <c r="G484" s="365"/>
      <c r="H484" s="365"/>
      <c r="I484" s="365"/>
      <c r="J484" s="365"/>
      <c r="K484" s="365"/>
      <c r="L484" s="365"/>
      <c r="M484" s="221"/>
    </row>
    <row r="485" spans="3:13" s="99" customFormat="1" x14ac:dyDescent="0.3">
      <c r="C485" s="365"/>
      <c r="E485" s="365"/>
      <c r="F485" s="365"/>
      <c r="G485" s="365"/>
      <c r="H485" s="365"/>
      <c r="I485" s="365"/>
      <c r="J485" s="365"/>
      <c r="K485" s="365"/>
      <c r="L485" s="365"/>
      <c r="M485" s="221"/>
    </row>
    <row r="486" spans="3:13" s="99" customFormat="1" x14ac:dyDescent="0.3">
      <c r="C486" s="365"/>
      <c r="E486" s="365"/>
      <c r="F486" s="365"/>
      <c r="G486" s="365"/>
      <c r="H486" s="365"/>
      <c r="I486" s="365"/>
      <c r="J486" s="365"/>
      <c r="K486" s="365"/>
      <c r="L486" s="365"/>
      <c r="M486" s="221"/>
    </row>
    <row r="487" spans="3:13" s="99" customFormat="1" x14ac:dyDescent="0.3">
      <c r="C487" s="365"/>
      <c r="E487" s="365"/>
      <c r="F487" s="365"/>
      <c r="G487" s="365"/>
      <c r="H487" s="365"/>
      <c r="I487" s="365"/>
      <c r="J487" s="365"/>
      <c r="K487" s="365"/>
      <c r="L487" s="365"/>
      <c r="M487" s="221"/>
    </row>
    <row r="488" spans="3:13" s="99" customFormat="1" x14ac:dyDescent="0.3">
      <c r="C488" s="365"/>
      <c r="E488" s="365"/>
      <c r="F488" s="365"/>
      <c r="G488" s="365"/>
      <c r="H488" s="365"/>
      <c r="I488" s="365"/>
      <c r="J488" s="365"/>
      <c r="K488" s="365"/>
      <c r="L488" s="365"/>
      <c r="M488" s="221"/>
    </row>
    <row r="489" spans="3:13" s="99" customFormat="1" x14ac:dyDescent="0.3">
      <c r="C489" s="365"/>
      <c r="E489" s="365"/>
      <c r="F489" s="365"/>
      <c r="G489" s="365"/>
      <c r="H489" s="365"/>
      <c r="I489" s="365"/>
      <c r="J489" s="365"/>
      <c r="K489" s="365"/>
      <c r="L489" s="365"/>
      <c r="M489" s="221"/>
    </row>
    <row r="490" spans="3:13" s="99" customFormat="1" x14ac:dyDescent="0.3">
      <c r="C490" s="365"/>
      <c r="E490" s="365"/>
      <c r="F490" s="365"/>
      <c r="G490" s="365"/>
      <c r="H490" s="365"/>
      <c r="I490" s="365"/>
      <c r="J490" s="365"/>
      <c r="K490" s="365"/>
      <c r="L490" s="365"/>
      <c r="M490" s="221"/>
    </row>
    <row r="491" spans="3:13" s="99" customFormat="1" x14ac:dyDescent="0.3">
      <c r="C491" s="365"/>
      <c r="E491" s="365"/>
      <c r="F491" s="365"/>
      <c r="G491" s="365"/>
      <c r="H491" s="365"/>
      <c r="I491" s="365"/>
      <c r="J491" s="365"/>
      <c r="K491" s="365"/>
      <c r="L491" s="365"/>
      <c r="M491" s="221"/>
    </row>
    <row r="492" spans="3:13" s="99" customFormat="1" x14ac:dyDescent="0.3">
      <c r="C492" s="365"/>
      <c r="E492" s="365"/>
      <c r="F492" s="365"/>
      <c r="G492" s="365"/>
      <c r="H492" s="365"/>
      <c r="I492" s="365"/>
      <c r="J492" s="365"/>
      <c r="K492" s="365"/>
      <c r="L492" s="365"/>
      <c r="M492" s="221"/>
    </row>
    <row r="493" spans="3:13" s="99" customFormat="1" x14ac:dyDescent="0.3">
      <c r="C493" s="365"/>
      <c r="E493" s="365"/>
      <c r="F493" s="365"/>
      <c r="G493" s="365"/>
      <c r="H493" s="365"/>
      <c r="I493" s="365"/>
      <c r="J493" s="365"/>
      <c r="K493" s="365"/>
      <c r="L493" s="365"/>
      <c r="M493" s="221"/>
    </row>
    <row r="494" spans="3:13" s="99" customFormat="1" x14ac:dyDescent="0.3">
      <c r="C494" s="365"/>
      <c r="E494" s="365"/>
      <c r="F494" s="365"/>
      <c r="G494" s="365"/>
      <c r="H494" s="365"/>
      <c r="I494" s="365"/>
      <c r="J494" s="365"/>
      <c r="K494" s="365"/>
      <c r="L494" s="365"/>
      <c r="M494" s="221"/>
    </row>
    <row r="495" spans="3:13" s="99" customFormat="1" x14ac:dyDescent="0.3">
      <c r="C495" s="365"/>
      <c r="E495" s="365"/>
      <c r="F495" s="365"/>
      <c r="G495" s="365"/>
      <c r="H495" s="365"/>
      <c r="I495" s="365"/>
      <c r="J495" s="365"/>
      <c r="K495" s="365"/>
      <c r="L495" s="365"/>
      <c r="M495" s="221"/>
    </row>
    <row r="496" spans="3:13" s="99" customFormat="1" x14ac:dyDescent="0.3">
      <c r="C496" s="365"/>
      <c r="E496" s="365"/>
      <c r="F496" s="365"/>
      <c r="G496" s="365"/>
      <c r="H496" s="365"/>
      <c r="I496" s="365"/>
      <c r="J496" s="365"/>
      <c r="K496" s="365"/>
      <c r="L496" s="365"/>
      <c r="M496" s="221"/>
    </row>
    <row r="497" spans="3:13" s="99" customFormat="1" x14ac:dyDescent="0.3">
      <c r="C497" s="365"/>
      <c r="E497" s="365"/>
      <c r="F497" s="365"/>
      <c r="G497" s="365"/>
      <c r="H497" s="365"/>
      <c r="I497" s="365"/>
      <c r="J497" s="365"/>
      <c r="K497" s="365"/>
      <c r="L497" s="365"/>
      <c r="M497" s="221"/>
    </row>
    <row r="498" spans="3:13" s="99" customFormat="1" x14ac:dyDescent="0.3">
      <c r="C498" s="365"/>
      <c r="E498" s="365"/>
      <c r="F498" s="365"/>
      <c r="G498" s="365"/>
      <c r="H498" s="365"/>
      <c r="I498" s="365"/>
      <c r="J498" s="365"/>
      <c r="K498" s="365"/>
      <c r="L498" s="365"/>
      <c r="M498" s="221"/>
    </row>
    <row r="499" spans="3:13" s="99" customFormat="1" x14ac:dyDescent="0.3">
      <c r="C499" s="365"/>
      <c r="E499" s="365"/>
      <c r="F499" s="365"/>
      <c r="G499" s="365"/>
      <c r="H499" s="365"/>
      <c r="I499" s="365"/>
      <c r="J499" s="365"/>
      <c r="K499" s="365"/>
      <c r="L499" s="365"/>
      <c r="M499" s="221"/>
    </row>
    <row r="500" spans="3:13" s="99" customFormat="1" x14ac:dyDescent="0.3">
      <c r="C500" s="365"/>
      <c r="E500" s="365"/>
      <c r="F500" s="365"/>
      <c r="G500" s="365"/>
      <c r="H500" s="365"/>
      <c r="I500" s="365"/>
      <c r="J500" s="365"/>
      <c r="K500" s="365"/>
      <c r="L500" s="365"/>
      <c r="M500" s="221"/>
    </row>
    <row r="501" spans="3:13" s="99" customFormat="1" x14ac:dyDescent="0.3">
      <c r="C501" s="365"/>
      <c r="E501" s="365"/>
      <c r="F501" s="365"/>
      <c r="G501" s="365"/>
      <c r="H501" s="365"/>
      <c r="I501" s="365"/>
      <c r="J501" s="365"/>
      <c r="K501" s="365"/>
      <c r="L501" s="365"/>
      <c r="M501" s="221"/>
    </row>
    <row r="502" spans="3:13" s="99" customFormat="1" x14ac:dyDescent="0.3">
      <c r="C502" s="365"/>
      <c r="E502" s="365"/>
      <c r="F502" s="365"/>
      <c r="G502" s="365"/>
      <c r="H502" s="365"/>
      <c r="I502" s="365"/>
      <c r="J502" s="365"/>
      <c r="K502" s="365"/>
      <c r="L502" s="365"/>
      <c r="M502" s="221"/>
    </row>
    <row r="503" spans="3:13" s="99" customFormat="1" x14ac:dyDescent="0.3">
      <c r="C503" s="365"/>
      <c r="E503" s="365"/>
      <c r="F503" s="365"/>
      <c r="G503" s="365"/>
      <c r="H503" s="365"/>
      <c r="I503" s="365"/>
      <c r="J503" s="365"/>
      <c r="K503" s="365"/>
      <c r="L503" s="365"/>
      <c r="M503" s="221"/>
    </row>
    <row r="504" spans="3:13" s="99" customFormat="1" x14ac:dyDescent="0.3">
      <c r="C504" s="365"/>
      <c r="E504" s="365"/>
      <c r="F504" s="365"/>
      <c r="G504" s="365"/>
      <c r="H504" s="365"/>
      <c r="I504" s="365"/>
      <c r="J504" s="365"/>
      <c r="K504" s="365"/>
      <c r="L504" s="365"/>
      <c r="M504" s="221"/>
    </row>
    <row r="505" spans="3:13" s="99" customFormat="1" x14ac:dyDescent="0.3">
      <c r="C505" s="365"/>
      <c r="E505" s="365"/>
      <c r="F505" s="365"/>
      <c r="G505" s="365"/>
      <c r="H505" s="365"/>
      <c r="I505" s="365"/>
      <c r="J505" s="365"/>
      <c r="K505" s="365"/>
      <c r="L505" s="365"/>
      <c r="M505" s="221"/>
    </row>
    <row r="506" spans="3:13" s="99" customFormat="1" x14ac:dyDescent="0.3">
      <c r="C506" s="365"/>
      <c r="E506" s="365"/>
      <c r="F506" s="365"/>
      <c r="G506" s="365"/>
      <c r="H506" s="365"/>
      <c r="I506" s="365"/>
      <c r="J506" s="365"/>
      <c r="K506" s="365"/>
      <c r="L506" s="365"/>
      <c r="M506" s="221"/>
    </row>
    <row r="507" spans="3:13" s="99" customFormat="1" x14ac:dyDescent="0.3">
      <c r="C507" s="365"/>
      <c r="E507" s="365"/>
      <c r="F507" s="365"/>
      <c r="G507" s="365"/>
      <c r="H507" s="365"/>
      <c r="I507" s="365"/>
      <c r="J507" s="365"/>
      <c r="K507" s="365"/>
      <c r="L507" s="365"/>
      <c r="M507" s="221"/>
    </row>
    <row r="508" spans="3:13" s="99" customFormat="1" x14ac:dyDescent="0.3">
      <c r="C508" s="365"/>
      <c r="E508" s="365"/>
      <c r="F508" s="365"/>
      <c r="G508" s="365"/>
      <c r="H508" s="365"/>
      <c r="I508" s="365"/>
      <c r="J508" s="365"/>
      <c r="K508" s="365"/>
      <c r="L508" s="365"/>
      <c r="M508" s="221"/>
    </row>
    <row r="509" spans="3:13" s="99" customFormat="1" x14ac:dyDescent="0.3">
      <c r="C509" s="365"/>
      <c r="E509" s="365"/>
      <c r="F509" s="365"/>
      <c r="G509" s="365"/>
      <c r="H509" s="365"/>
      <c r="I509" s="365"/>
      <c r="J509" s="365"/>
      <c r="K509" s="365"/>
      <c r="L509" s="365"/>
      <c r="M509" s="221"/>
    </row>
    <row r="510" spans="3:13" s="99" customFormat="1" x14ac:dyDescent="0.3">
      <c r="C510" s="365"/>
      <c r="E510" s="365"/>
      <c r="F510" s="365"/>
      <c r="G510" s="365"/>
      <c r="H510" s="365"/>
      <c r="I510" s="365"/>
      <c r="J510" s="365"/>
      <c r="K510" s="365"/>
      <c r="L510" s="365"/>
      <c r="M510" s="221"/>
    </row>
    <row r="511" spans="3:13" s="99" customFormat="1" x14ac:dyDescent="0.3">
      <c r="C511" s="365"/>
      <c r="E511" s="365"/>
      <c r="F511" s="365"/>
      <c r="G511" s="365"/>
      <c r="H511" s="365"/>
      <c r="I511" s="365"/>
      <c r="J511" s="365"/>
      <c r="K511" s="365"/>
      <c r="L511" s="365"/>
      <c r="M511" s="221"/>
    </row>
    <row r="512" spans="3:13" s="99" customFormat="1" x14ac:dyDescent="0.3">
      <c r="C512" s="365"/>
      <c r="E512" s="365"/>
      <c r="F512" s="365"/>
      <c r="G512" s="365"/>
      <c r="H512" s="365"/>
      <c r="I512" s="365"/>
      <c r="J512" s="365"/>
      <c r="K512" s="365"/>
      <c r="L512" s="365"/>
      <c r="M512" s="221"/>
    </row>
    <row r="513" spans="3:13" s="99" customFormat="1" x14ac:dyDescent="0.3">
      <c r="C513" s="365"/>
      <c r="E513" s="365"/>
      <c r="F513" s="365"/>
      <c r="G513" s="365"/>
      <c r="H513" s="365"/>
      <c r="I513" s="365"/>
      <c r="J513" s="365"/>
      <c r="K513" s="365"/>
      <c r="L513" s="365"/>
      <c r="M513" s="221"/>
    </row>
    <row r="514" spans="3:13" s="99" customFormat="1" x14ac:dyDescent="0.3">
      <c r="C514" s="365"/>
      <c r="E514" s="365"/>
      <c r="F514" s="365"/>
      <c r="G514" s="365"/>
      <c r="H514" s="365"/>
      <c r="I514" s="365"/>
      <c r="J514" s="365"/>
      <c r="K514" s="365"/>
      <c r="L514" s="365"/>
      <c r="M514" s="221"/>
    </row>
    <row r="515" spans="3:13" s="99" customFormat="1" x14ac:dyDescent="0.3">
      <c r="C515" s="365"/>
      <c r="E515" s="365"/>
      <c r="F515" s="365"/>
      <c r="G515" s="365"/>
      <c r="H515" s="365"/>
      <c r="I515" s="365"/>
      <c r="J515" s="365"/>
      <c r="K515" s="365"/>
      <c r="L515" s="365"/>
      <c r="M515" s="221"/>
    </row>
    <row r="516" spans="3:13" s="99" customFormat="1" x14ac:dyDescent="0.3">
      <c r="C516" s="365"/>
      <c r="E516" s="365"/>
      <c r="F516" s="365"/>
      <c r="G516" s="365"/>
      <c r="H516" s="365"/>
      <c r="I516" s="365"/>
      <c r="J516" s="365"/>
      <c r="K516" s="365"/>
      <c r="L516" s="365"/>
      <c r="M516" s="221"/>
    </row>
    <row r="517" spans="3:13" s="99" customFormat="1" x14ac:dyDescent="0.3">
      <c r="C517" s="365"/>
      <c r="E517" s="365"/>
      <c r="F517" s="365"/>
      <c r="G517" s="365"/>
      <c r="H517" s="365"/>
      <c r="I517" s="365"/>
      <c r="J517" s="365"/>
      <c r="K517" s="365"/>
      <c r="L517" s="365"/>
      <c r="M517" s="221"/>
    </row>
    <row r="518" spans="3:13" s="99" customFormat="1" x14ac:dyDescent="0.3">
      <c r="C518" s="365"/>
      <c r="E518" s="365"/>
      <c r="F518" s="365"/>
      <c r="G518" s="365"/>
      <c r="H518" s="365"/>
      <c r="I518" s="365"/>
      <c r="J518" s="365"/>
      <c r="K518" s="365"/>
      <c r="L518" s="365"/>
      <c r="M518" s="221"/>
    </row>
    <row r="519" spans="3:13" s="99" customFormat="1" x14ac:dyDescent="0.3">
      <c r="C519" s="365"/>
      <c r="E519" s="365"/>
      <c r="F519" s="365"/>
      <c r="G519" s="365"/>
      <c r="H519" s="365"/>
      <c r="I519" s="365"/>
      <c r="J519" s="365"/>
      <c r="K519" s="365"/>
      <c r="L519" s="365"/>
      <c r="M519" s="221"/>
    </row>
    <row r="520" spans="3:13" s="99" customFormat="1" x14ac:dyDescent="0.3">
      <c r="C520" s="365"/>
      <c r="E520" s="365"/>
      <c r="F520" s="365"/>
      <c r="G520" s="365"/>
      <c r="H520" s="365"/>
      <c r="I520" s="365"/>
      <c r="J520" s="365"/>
      <c r="K520" s="365"/>
      <c r="L520" s="365"/>
      <c r="M520" s="221"/>
    </row>
    <row r="521" spans="3:13" s="99" customFormat="1" x14ac:dyDescent="0.3">
      <c r="C521" s="365"/>
      <c r="E521" s="365"/>
      <c r="F521" s="365"/>
      <c r="G521" s="365"/>
      <c r="H521" s="365"/>
      <c r="I521" s="365"/>
      <c r="J521" s="365"/>
      <c r="K521" s="365"/>
      <c r="L521" s="365"/>
      <c r="M521" s="221"/>
    </row>
    <row r="522" spans="3:13" s="99" customFormat="1" x14ac:dyDescent="0.3">
      <c r="C522" s="365"/>
      <c r="E522" s="365"/>
      <c r="F522" s="365"/>
      <c r="G522" s="365"/>
      <c r="H522" s="365"/>
      <c r="I522" s="365"/>
      <c r="J522" s="365"/>
      <c r="K522" s="365"/>
      <c r="L522" s="365"/>
      <c r="M522" s="221"/>
    </row>
    <row r="523" spans="3:13" s="99" customFormat="1" x14ac:dyDescent="0.3">
      <c r="C523" s="365"/>
      <c r="E523" s="365"/>
      <c r="F523" s="365"/>
      <c r="G523" s="365"/>
      <c r="H523" s="365"/>
      <c r="I523" s="365"/>
      <c r="J523" s="365"/>
      <c r="K523" s="365"/>
      <c r="L523" s="365"/>
      <c r="M523" s="221"/>
    </row>
    <row r="524" spans="3:13" s="99" customFormat="1" x14ac:dyDescent="0.3">
      <c r="C524" s="365"/>
      <c r="E524" s="365"/>
      <c r="F524" s="365"/>
      <c r="G524" s="365"/>
      <c r="H524" s="365"/>
      <c r="I524" s="365"/>
      <c r="J524" s="365"/>
      <c r="K524" s="365"/>
      <c r="L524" s="365"/>
      <c r="M524" s="221"/>
    </row>
    <row r="525" spans="3:13" s="99" customFormat="1" x14ac:dyDescent="0.3">
      <c r="C525" s="365"/>
      <c r="E525" s="365"/>
      <c r="F525" s="365"/>
      <c r="G525" s="365"/>
      <c r="H525" s="365"/>
      <c r="I525" s="365"/>
      <c r="J525" s="365"/>
      <c r="K525" s="365"/>
      <c r="L525" s="365"/>
      <c r="M525" s="221"/>
    </row>
    <row r="526" spans="3:13" s="99" customFormat="1" x14ac:dyDescent="0.3">
      <c r="C526" s="365"/>
      <c r="E526" s="365"/>
      <c r="F526" s="365"/>
      <c r="G526" s="365"/>
      <c r="H526" s="365"/>
      <c r="I526" s="365"/>
      <c r="J526" s="365"/>
      <c r="K526" s="365"/>
      <c r="L526" s="365"/>
      <c r="M526" s="221"/>
    </row>
    <row r="527" spans="3:13" s="99" customFormat="1" x14ac:dyDescent="0.3">
      <c r="C527" s="365"/>
      <c r="E527" s="365"/>
      <c r="F527" s="365"/>
      <c r="G527" s="365"/>
      <c r="H527" s="365"/>
      <c r="I527" s="365"/>
      <c r="J527" s="365"/>
      <c r="K527" s="365"/>
      <c r="L527" s="365"/>
      <c r="M527" s="221"/>
    </row>
    <row r="528" spans="3:13" s="99" customFormat="1" x14ac:dyDescent="0.3">
      <c r="C528" s="365"/>
      <c r="E528" s="365"/>
      <c r="F528" s="365"/>
      <c r="G528" s="365"/>
      <c r="H528" s="365"/>
      <c r="I528" s="365"/>
      <c r="J528" s="365"/>
      <c r="K528" s="365"/>
      <c r="L528" s="365"/>
      <c r="M528" s="221"/>
    </row>
    <row r="529" spans="3:13" s="99" customFormat="1" x14ac:dyDescent="0.3">
      <c r="C529" s="365"/>
      <c r="E529" s="365"/>
      <c r="F529" s="365"/>
      <c r="G529" s="365"/>
      <c r="H529" s="365"/>
      <c r="I529" s="365"/>
      <c r="J529" s="365"/>
      <c r="K529" s="365"/>
      <c r="L529" s="365"/>
      <c r="M529" s="221"/>
    </row>
    <row r="530" spans="3:13" s="99" customFormat="1" x14ac:dyDescent="0.3">
      <c r="C530" s="365"/>
      <c r="E530" s="365"/>
      <c r="F530" s="365"/>
      <c r="G530" s="365"/>
      <c r="H530" s="365"/>
      <c r="I530" s="365"/>
      <c r="J530" s="365"/>
      <c r="K530" s="365"/>
      <c r="L530" s="365"/>
      <c r="M530" s="221"/>
    </row>
    <row r="531" spans="3:13" s="99" customFormat="1" x14ac:dyDescent="0.3">
      <c r="C531" s="365"/>
      <c r="E531" s="365"/>
      <c r="F531" s="365"/>
      <c r="G531" s="365"/>
      <c r="H531" s="365"/>
      <c r="I531" s="365"/>
      <c r="J531" s="365"/>
      <c r="K531" s="365"/>
      <c r="L531" s="365"/>
      <c r="M531" s="221"/>
    </row>
    <row r="532" spans="3:13" s="99" customFormat="1" x14ac:dyDescent="0.3">
      <c r="C532" s="365"/>
      <c r="E532" s="365"/>
      <c r="F532" s="365"/>
      <c r="G532" s="365"/>
      <c r="H532" s="365"/>
      <c r="I532" s="365"/>
      <c r="J532" s="365"/>
      <c r="K532" s="365"/>
      <c r="L532" s="365"/>
      <c r="M532" s="221"/>
    </row>
    <row r="533" spans="3:13" s="99" customFormat="1" x14ac:dyDescent="0.3">
      <c r="C533" s="365"/>
      <c r="E533" s="365"/>
      <c r="F533" s="365"/>
      <c r="G533" s="365"/>
      <c r="H533" s="365"/>
      <c r="I533" s="365"/>
      <c r="J533" s="365"/>
      <c r="K533" s="365"/>
      <c r="L533" s="365"/>
      <c r="M533" s="221"/>
    </row>
    <row r="534" spans="3:13" s="99" customFormat="1" x14ac:dyDescent="0.3">
      <c r="C534" s="365"/>
      <c r="E534" s="365"/>
      <c r="F534" s="365"/>
      <c r="G534" s="365"/>
      <c r="H534" s="365"/>
      <c r="I534" s="365"/>
      <c r="J534" s="365"/>
      <c r="K534" s="365"/>
      <c r="L534" s="365"/>
      <c r="M534" s="221"/>
    </row>
    <row r="535" spans="3:13" s="99" customFormat="1" x14ac:dyDescent="0.3">
      <c r="C535" s="365"/>
      <c r="E535" s="365"/>
      <c r="F535" s="365"/>
      <c r="G535" s="365"/>
      <c r="H535" s="365"/>
      <c r="I535" s="365"/>
      <c r="J535" s="365"/>
      <c r="K535" s="365"/>
      <c r="L535" s="365"/>
      <c r="M535" s="221"/>
    </row>
    <row r="536" spans="3:13" s="99" customFormat="1" x14ac:dyDescent="0.3">
      <c r="C536" s="365"/>
      <c r="E536" s="365"/>
      <c r="F536" s="365"/>
      <c r="G536" s="365"/>
      <c r="H536" s="365"/>
      <c r="I536" s="365"/>
      <c r="J536" s="365"/>
      <c r="K536" s="365"/>
      <c r="L536" s="365"/>
      <c r="M536" s="221"/>
    </row>
    <row r="537" spans="3:13" s="99" customFormat="1" x14ac:dyDescent="0.3">
      <c r="C537" s="365"/>
      <c r="E537" s="365"/>
      <c r="F537" s="365"/>
      <c r="G537" s="365"/>
      <c r="H537" s="365"/>
      <c r="I537" s="365"/>
      <c r="J537" s="365"/>
      <c r="K537" s="365"/>
      <c r="L537" s="365"/>
      <c r="M537" s="221"/>
    </row>
    <row r="538" spans="3:13" s="99" customFormat="1" x14ac:dyDescent="0.3">
      <c r="C538" s="365"/>
      <c r="E538" s="365"/>
      <c r="F538" s="365"/>
      <c r="G538" s="365"/>
      <c r="H538" s="365"/>
      <c r="I538" s="365"/>
      <c r="J538" s="365"/>
      <c r="K538" s="365"/>
      <c r="L538" s="365"/>
      <c r="M538" s="221"/>
    </row>
    <row r="539" spans="3:13" s="99" customFormat="1" x14ac:dyDescent="0.3">
      <c r="C539" s="365"/>
      <c r="E539" s="365"/>
      <c r="F539" s="365"/>
      <c r="G539" s="365"/>
      <c r="H539" s="365"/>
      <c r="I539" s="365"/>
      <c r="J539" s="365"/>
      <c r="K539" s="365"/>
      <c r="L539" s="365"/>
      <c r="M539" s="221"/>
    </row>
    <row r="540" spans="3:13" s="99" customFormat="1" x14ac:dyDescent="0.3">
      <c r="C540" s="365"/>
      <c r="E540" s="365"/>
      <c r="F540" s="365"/>
      <c r="G540" s="365"/>
      <c r="H540" s="365"/>
      <c r="I540" s="365"/>
      <c r="J540" s="365"/>
      <c r="K540" s="365"/>
      <c r="L540" s="365"/>
      <c r="M540" s="221"/>
    </row>
    <row r="541" spans="3:13" s="99" customFormat="1" x14ac:dyDescent="0.3">
      <c r="C541" s="365"/>
      <c r="E541" s="365"/>
      <c r="F541" s="365"/>
      <c r="G541" s="365"/>
      <c r="H541" s="365"/>
      <c r="I541" s="365"/>
      <c r="J541" s="365"/>
      <c r="K541" s="365"/>
      <c r="L541" s="365"/>
      <c r="M541" s="221"/>
    </row>
    <row r="542" spans="3:13" s="99" customFormat="1" x14ac:dyDescent="0.3">
      <c r="C542" s="365"/>
      <c r="E542" s="365"/>
      <c r="F542" s="365"/>
      <c r="G542" s="365"/>
      <c r="H542" s="365"/>
      <c r="I542" s="365"/>
      <c r="J542" s="365"/>
      <c r="K542" s="365"/>
      <c r="L542" s="365"/>
      <c r="M542" s="221"/>
    </row>
    <row r="543" spans="3:13" s="99" customFormat="1" x14ac:dyDescent="0.3">
      <c r="C543" s="365"/>
      <c r="E543" s="365"/>
      <c r="F543" s="365"/>
      <c r="G543" s="365"/>
      <c r="H543" s="365"/>
      <c r="I543" s="365"/>
      <c r="J543" s="365"/>
      <c r="K543" s="365"/>
      <c r="L543" s="365"/>
      <c r="M543" s="221"/>
    </row>
    <row r="544" spans="3:13" s="99" customFormat="1" x14ac:dyDescent="0.3">
      <c r="C544" s="365"/>
      <c r="E544" s="365"/>
      <c r="F544" s="365"/>
      <c r="G544" s="365"/>
      <c r="H544" s="365"/>
      <c r="I544" s="365"/>
      <c r="J544" s="365"/>
      <c r="K544" s="365"/>
      <c r="L544" s="365"/>
      <c r="M544" s="221"/>
    </row>
    <row r="545" spans="3:13" s="99" customFormat="1" x14ac:dyDescent="0.3">
      <c r="C545" s="365"/>
      <c r="E545" s="365"/>
      <c r="F545" s="365"/>
      <c r="G545" s="365"/>
      <c r="H545" s="365"/>
      <c r="I545" s="365"/>
      <c r="J545" s="365"/>
      <c r="K545" s="365"/>
      <c r="L545" s="365"/>
      <c r="M545" s="221"/>
    </row>
    <row r="546" spans="3:13" s="99" customFormat="1" x14ac:dyDescent="0.3">
      <c r="C546" s="365"/>
      <c r="E546" s="365"/>
      <c r="F546" s="365"/>
      <c r="G546" s="365"/>
      <c r="H546" s="365"/>
      <c r="I546" s="365"/>
      <c r="J546" s="365"/>
      <c r="K546" s="365"/>
      <c r="L546" s="365"/>
      <c r="M546" s="221"/>
    </row>
    <row r="547" spans="3:13" s="99" customFormat="1" x14ac:dyDescent="0.3">
      <c r="C547" s="365"/>
      <c r="E547" s="365"/>
      <c r="F547" s="365"/>
      <c r="G547" s="365"/>
      <c r="H547" s="365"/>
      <c r="I547" s="365"/>
      <c r="J547" s="365"/>
      <c r="K547" s="365"/>
      <c r="L547" s="365"/>
      <c r="M547" s="221"/>
    </row>
    <row r="548" spans="3:13" s="99" customFormat="1" x14ac:dyDescent="0.3">
      <c r="C548" s="365"/>
      <c r="E548" s="365"/>
      <c r="F548" s="365"/>
      <c r="G548" s="365"/>
      <c r="H548" s="365"/>
      <c r="I548" s="365"/>
      <c r="J548" s="365"/>
      <c r="K548" s="365"/>
      <c r="L548" s="365"/>
      <c r="M548" s="221"/>
    </row>
    <row r="549" spans="3:13" s="99" customFormat="1" x14ac:dyDescent="0.3">
      <c r="C549" s="365"/>
      <c r="E549" s="365"/>
      <c r="F549" s="365"/>
      <c r="G549" s="365"/>
      <c r="H549" s="365"/>
      <c r="I549" s="365"/>
      <c r="J549" s="365"/>
      <c r="K549" s="365"/>
      <c r="L549" s="365"/>
      <c r="M549" s="221"/>
    </row>
    <row r="550" spans="3:13" s="99" customFormat="1" x14ac:dyDescent="0.3">
      <c r="C550" s="365"/>
      <c r="E550" s="365"/>
      <c r="F550" s="365"/>
      <c r="G550" s="365"/>
      <c r="H550" s="365"/>
      <c r="I550" s="365"/>
      <c r="J550" s="365"/>
      <c r="K550" s="365"/>
      <c r="L550" s="365"/>
      <c r="M550" s="221"/>
    </row>
    <row r="551" spans="3:13" s="99" customFormat="1" x14ac:dyDescent="0.3">
      <c r="C551" s="365"/>
      <c r="E551" s="365"/>
      <c r="F551" s="365"/>
      <c r="G551" s="365"/>
      <c r="H551" s="365"/>
      <c r="I551" s="365"/>
      <c r="J551" s="365"/>
      <c r="K551" s="365"/>
      <c r="L551" s="365"/>
      <c r="M551" s="221"/>
    </row>
    <row r="552" spans="3:13" s="99" customFormat="1" x14ac:dyDescent="0.3">
      <c r="C552" s="365"/>
      <c r="E552" s="365"/>
      <c r="F552" s="365"/>
      <c r="G552" s="365"/>
      <c r="H552" s="365"/>
      <c r="I552" s="365"/>
      <c r="J552" s="365"/>
      <c r="K552" s="365"/>
      <c r="L552" s="365"/>
      <c r="M552" s="221"/>
    </row>
    <row r="553" spans="3:13" s="99" customFormat="1" x14ac:dyDescent="0.3">
      <c r="C553" s="365"/>
      <c r="E553" s="365"/>
      <c r="F553" s="365"/>
      <c r="G553" s="365"/>
      <c r="H553" s="365"/>
      <c r="I553" s="365"/>
      <c r="J553" s="365"/>
      <c r="K553" s="365"/>
      <c r="L553" s="365"/>
      <c r="M553" s="221"/>
    </row>
    <row r="554" spans="3:13" s="99" customFormat="1" x14ac:dyDescent="0.3">
      <c r="C554" s="365"/>
      <c r="E554" s="365"/>
      <c r="F554" s="365"/>
      <c r="G554" s="365"/>
      <c r="H554" s="365"/>
      <c r="I554" s="365"/>
      <c r="J554" s="365"/>
      <c r="K554" s="365"/>
      <c r="L554" s="365"/>
      <c r="M554" s="221"/>
    </row>
    <row r="555" spans="3:13" s="99" customFormat="1" x14ac:dyDescent="0.3">
      <c r="C555" s="365"/>
      <c r="E555" s="365"/>
      <c r="F555" s="365"/>
      <c r="G555" s="365"/>
      <c r="H555" s="365"/>
      <c r="I555" s="365"/>
      <c r="J555" s="365"/>
      <c r="K555" s="365"/>
      <c r="L555" s="365"/>
      <c r="M555" s="221"/>
    </row>
    <row r="556" spans="3:13" s="99" customFormat="1" x14ac:dyDescent="0.3">
      <c r="C556" s="365"/>
      <c r="E556" s="365"/>
      <c r="F556" s="365"/>
      <c r="G556" s="365"/>
      <c r="H556" s="365"/>
      <c r="I556" s="365"/>
      <c r="J556" s="365"/>
      <c r="K556" s="365"/>
      <c r="L556" s="365"/>
      <c r="M556" s="221"/>
    </row>
    <row r="557" spans="3:13" s="99" customFormat="1" x14ac:dyDescent="0.3">
      <c r="C557" s="365"/>
      <c r="E557" s="365"/>
      <c r="F557" s="365"/>
      <c r="G557" s="365"/>
      <c r="H557" s="365"/>
      <c r="I557" s="365"/>
      <c r="J557" s="365"/>
      <c r="K557" s="365"/>
      <c r="L557" s="365"/>
      <c r="M557" s="221"/>
    </row>
    <row r="558" spans="3:13" s="99" customFormat="1" x14ac:dyDescent="0.3">
      <c r="C558" s="365"/>
      <c r="E558" s="365"/>
      <c r="F558" s="365"/>
      <c r="G558" s="365"/>
      <c r="H558" s="365"/>
      <c r="I558" s="365"/>
      <c r="J558" s="365"/>
      <c r="K558" s="365"/>
      <c r="L558" s="365"/>
      <c r="M558" s="221"/>
    </row>
    <row r="559" spans="3:13" s="99" customFormat="1" x14ac:dyDescent="0.3">
      <c r="C559" s="365"/>
      <c r="E559" s="365"/>
      <c r="F559" s="365"/>
      <c r="G559" s="365"/>
      <c r="H559" s="365"/>
      <c r="I559" s="365"/>
      <c r="J559" s="365"/>
      <c r="K559" s="365"/>
      <c r="L559" s="365"/>
      <c r="M559" s="221"/>
    </row>
    <row r="560" spans="3:13" s="99" customFormat="1" x14ac:dyDescent="0.3">
      <c r="C560" s="365"/>
      <c r="E560" s="365"/>
      <c r="F560" s="365"/>
      <c r="G560" s="365"/>
      <c r="H560" s="365"/>
      <c r="I560" s="365"/>
      <c r="J560" s="365"/>
      <c r="K560" s="365"/>
      <c r="L560" s="365"/>
      <c r="M560" s="221"/>
    </row>
    <row r="561" spans="3:13" s="99" customFormat="1" x14ac:dyDescent="0.3">
      <c r="C561" s="365"/>
      <c r="E561" s="365"/>
      <c r="F561" s="365"/>
      <c r="G561" s="365"/>
      <c r="H561" s="365"/>
      <c r="I561" s="365"/>
      <c r="J561" s="365"/>
      <c r="K561" s="365"/>
      <c r="L561" s="365"/>
      <c r="M561" s="221"/>
    </row>
    <row r="562" spans="3:13" s="99" customFormat="1" x14ac:dyDescent="0.3">
      <c r="C562" s="365"/>
      <c r="E562" s="365"/>
      <c r="F562" s="365"/>
      <c r="G562" s="365"/>
      <c r="H562" s="365"/>
      <c r="I562" s="365"/>
      <c r="J562" s="365"/>
      <c r="K562" s="365"/>
      <c r="L562" s="365"/>
      <c r="M562" s="221"/>
    </row>
    <row r="563" spans="3:13" s="99" customFormat="1" x14ac:dyDescent="0.3">
      <c r="C563" s="365"/>
      <c r="E563" s="365"/>
      <c r="F563" s="365"/>
      <c r="G563" s="365"/>
      <c r="H563" s="365"/>
      <c r="I563" s="365"/>
      <c r="J563" s="365"/>
      <c r="K563" s="365"/>
      <c r="L563" s="365"/>
      <c r="M563" s="221"/>
    </row>
    <row r="564" spans="3:13" s="99" customFormat="1" x14ac:dyDescent="0.3">
      <c r="C564" s="365"/>
      <c r="E564" s="365"/>
      <c r="F564" s="365"/>
      <c r="G564" s="365"/>
      <c r="H564" s="365"/>
      <c r="I564" s="365"/>
      <c r="J564" s="365"/>
      <c r="K564" s="365"/>
      <c r="L564" s="365"/>
      <c r="M564" s="221"/>
    </row>
    <row r="565" spans="3:13" s="99" customFormat="1" x14ac:dyDescent="0.3">
      <c r="C565" s="365"/>
      <c r="E565" s="365"/>
      <c r="F565" s="365"/>
      <c r="G565" s="365"/>
      <c r="H565" s="365"/>
      <c r="I565" s="365"/>
      <c r="J565" s="365"/>
      <c r="K565" s="365"/>
      <c r="L565" s="365"/>
      <c r="M565" s="221"/>
    </row>
    <row r="566" spans="3:13" s="99" customFormat="1" x14ac:dyDescent="0.3">
      <c r="C566" s="365"/>
      <c r="E566" s="365"/>
      <c r="F566" s="365"/>
      <c r="G566" s="365"/>
      <c r="H566" s="365"/>
      <c r="I566" s="365"/>
      <c r="J566" s="365"/>
      <c r="K566" s="365"/>
      <c r="L566" s="365"/>
      <c r="M566" s="221"/>
    </row>
    <row r="567" spans="3:13" s="99" customFormat="1" x14ac:dyDescent="0.3">
      <c r="C567" s="365"/>
      <c r="E567" s="365"/>
      <c r="F567" s="365"/>
      <c r="G567" s="365"/>
      <c r="H567" s="365"/>
      <c r="I567" s="365"/>
      <c r="J567" s="365"/>
      <c r="K567" s="365"/>
      <c r="L567" s="365"/>
      <c r="M567" s="221"/>
    </row>
    <row r="568" spans="3:13" s="99" customFormat="1" x14ac:dyDescent="0.3">
      <c r="C568" s="365"/>
      <c r="E568" s="365"/>
      <c r="F568" s="365"/>
      <c r="G568" s="365"/>
      <c r="H568" s="365"/>
      <c r="I568" s="365"/>
      <c r="J568" s="365"/>
      <c r="K568" s="365"/>
      <c r="L568" s="365"/>
      <c r="M568" s="221"/>
    </row>
    <row r="569" spans="3:13" s="99" customFormat="1" x14ac:dyDescent="0.3">
      <c r="C569" s="365"/>
      <c r="E569" s="365"/>
      <c r="F569" s="365"/>
      <c r="G569" s="365"/>
      <c r="H569" s="365"/>
      <c r="I569" s="365"/>
      <c r="J569" s="365"/>
      <c r="K569" s="365"/>
      <c r="L569" s="365"/>
      <c r="M569" s="221"/>
    </row>
    <row r="570" spans="3:13" s="99" customFormat="1" x14ac:dyDescent="0.3">
      <c r="C570" s="365"/>
      <c r="E570" s="365"/>
      <c r="F570" s="365"/>
      <c r="G570" s="365"/>
      <c r="H570" s="365"/>
      <c r="I570" s="365"/>
      <c r="J570" s="365"/>
      <c r="K570" s="365"/>
      <c r="L570" s="365"/>
      <c r="M570" s="221"/>
    </row>
    <row r="571" spans="3:13" s="99" customFormat="1" x14ac:dyDescent="0.3">
      <c r="C571" s="365"/>
      <c r="E571" s="365"/>
      <c r="F571" s="365"/>
      <c r="G571" s="365"/>
      <c r="H571" s="365"/>
      <c r="I571" s="365"/>
      <c r="J571" s="365"/>
      <c r="K571" s="365"/>
      <c r="L571" s="365"/>
      <c r="M571" s="221"/>
    </row>
    <row r="572" spans="3:13" s="99" customFormat="1" x14ac:dyDescent="0.3">
      <c r="C572" s="365"/>
      <c r="E572" s="365"/>
      <c r="F572" s="365"/>
      <c r="G572" s="365"/>
      <c r="H572" s="365"/>
      <c r="I572" s="365"/>
      <c r="J572" s="365"/>
      <c r="K572" s="365"/>
      <c r="L572" s="365"/>
      <c r="M572" s="221"/>
    </row>
    <row r="573" spans="3:13" s="99" customFormat="1" x14ac:dyDescent="0.3">
      <c r="C573" s="365"/>
      <c r="E573" s="365"/>
      <c r="F573" s="365"/>
      <c r="G573" s="365"/>
      <c r="H573" s="365"/>
      <c r="I573" s="365"/>
      <c r="J573" s="365"/>
      <c r="K573" s="365"/>
      <c r="L573" s="365"/>
      <c r="M573" s="221"/>
    </row>
    <row r="574" spans="3:13" s="99" customFormat="1" x14ac:dyDescent="0.3">
      <c r="C574" s="365"/>
      <c r="E574" s="365"/>
      <c r="F574" s="365"/>
      <c r="G574" s="365"/>
      <c r="H574" s="365"/>
      <c r="I574" s="365"/>
      <c r="J574" s="365"/>
      <c r="K574" s="365"/>
      <c r="L574" s="365"/>
      <c r="M574" s="221"/>
    </row>
    <row r="575" spans="3:13" s="99" customFormat="1" x14ac:dyDescent="0.3">
      <c r="C575" s="365"/>
      <c r="E575" s="365"/>
      <c r="F575" s="365"/>
      <c r="G575" s="365"/>
      <c r="H575" s="365"/>
      <c r="I575" s="365"/>
      <c r="J575" s="365"/>
      <c r="K575" s="365"/>
      <c r="L575" s="365"/>
      <c r="M575" s="221"/>
    </row>
    <row r="576" spans="3:13" s="99" customFormat="1" x14ac:dyDescent="0.3">
      <c r="C576" s="365"/>
      <c r="E576" s="365"/>
      <c r="F576" s="365"/>
      <c r="G576" s="365"/>
      <c r="H576" s="365"/>
      <c r="I576" s="365"/>
      <c r="J576" s="365"/>
      <c r="K576" s="365"/>
      <c r="L576" s="365"/>
      <c r="M576" s="221"/>
    </row>
    <row r="577" spans="3:13" s="99" customFormat="1" x14ac:dyDescent="0.3">
      <c r="C577" s="365"/>
      <c r="E577" s="365"/>
      <c r="F577" s="365"/>
      <c r="G577" s="365"/>
      <c r="H577" s="365"/>
      <c r="I577" s="365"/>
      <c r="J577" s="365"/>
      <c r="K577" s="365"/>
      <c r="L577" s="365"/>
      <c r="M577" s="221"/>
    </row>
    <row r="578" spans="3:13" s="99" customFormat="1" x14ac:dyDescent="0.3">
      <c r="C578" s="365"/>
      <c r="E578" s="365"/>
      <c r="F578" s="365"/>
      <c r="G578" s="365"/>
      <c r="H578" s="365"/>
      <c r="I578" s="365"/>
      <c r="J578" s="365"/>
      <c r="K578" s="365"/>
      <c r="L578" s="365"/>
      <c r="M578" s="221"/>
    </row>
    <row r="579" spans="3:13" s="99" customFormat="1" x14ac:dyDescent="0.3">
      <c r="C579" s="365"/>
      <c r="E579" s="365"/>
      <c r="F579" s="365"/>
      <c r="G579" s="365"/>
      <c r="H579" s="365"/>
      <c r="I579" s="365"/>
      <c r="J579" s="365"/>
      <c r="K579" s="365"/>
      <c r="L579" s="365"/>
      <c r="M579" s="221"/>
    </row>
    <row r="580" spans="3:13" s="99" customFormat="1" x14ac:dyDescent="0.3">
      <c r="C580" s="365"/>
      <c r="E580" s="365"/>
      <c r="F580" s="365"/>
      <c r="G580" s="365"/>
      <c r="H580" s="365"/>
      <c r="I580" s="365"/>
      <c r="J580" s="365"/>
      <c r="K580" s="365"/>
      <c r="L580" s="365"/>
      <c r="M580" s="221"/>
    </row>
    <row r="581" spans="3:13" s="99" customFormat="1" x14ac:dyDescent="0.3">
      <c r="C581" s="365"/>
      <c r="E581" s="365"/>
      <c r="F581" s="365"/>
      <c r="G581" s="365"/>
      <c r="H581" s="365"/>
      <c r="I581" s="365"/>
      <c r="J581" s="365"/>
      <c r="K581" s="365"/>
      <c r="L581" s="365"/>
      <c r="M581" s="221"/>
    </row>
    <row r="582" spans="3:13" s="99" customFormat="1" x14ac:dyDescent="0.3">
      <c r="C582" s="365"/>
      <c r="E582" s="365"/>
      <c r="F582" s="365"/>
      <c r="G582" s="365"/>
      <c r="H582" s="365"/>
      <c r="I582" s="365"/>
      <c r="J582" s="365"/>
      <c r="K582" s="365"/>
      <c r="L582" s="365"/>
      <c r="M582" s="221"/>
    </row>
    <row r="583" spans="3:13" s="99" customFormat="1" x14ac:dyDescent="0.3">
      <c r="C583" s="365"/>
      <c r="E583" s="365"/>
      <c r="F583" s="365"/>
      <c r="G583" s="365"/>
      <c r="H583" s="365"/>
      <c r="I583" s="365"/>
      <c r="J583" s="365"/>
      <c r="K583" s="365"/>
      <c r="L583" s="365"/>
      <c r="M583" s="221"/>
    </row>
    <row r="584" spans="3:13" s="99" customFormat="1" x14ac:dyDescent="0.3">
      <c r="C584" s="365"/>
      <c r="E584" s="365"/>
      <c r="F584" s="365"/>
      <c r="G584" s="365"/>
      <c r="H584" s="365"/>
      <c r="I584" s="365"/>
      <c r="J584" s="365"/>
      <c r="K584" s="365"/>
      <c r="L584" s="365"/>
      <c r="M584" s="221"/>
    </row>
    <row r="585" spans="3:13" s="99" customFormat="1" x14ac:dyDescent="0.3">
      <c r="C585" s="365"/>
      <c r="E585" s="365"/>
      <c r="F585" s="365"/>
      <c r="G585" s="365"/>
      <c r="H585" s="365"/>
      <c r="I585" s="365"/>
      <c r="J585" s="365"/>
      <c r="K585" s="365"/>
      <c r="L585" s="365"/>
      <c r="M585" s="221"/>
    </row>
    <row r="586" spans="3:13" s="99" customFormat="1" x14ac:dyDescent="0.3">
      <c r="C586" s="365"/>
      <c r="E586" s="365"/>
      <c r="F586" s="365"/>
      <c r="G586" s="365"/>
      <c r="H586" s="365"/>
      <c r="I586" s="365"/>
      <c r="J586" s="365"/>
      <c r="K586" s="365"/>
      <c r="L586" s="365"/>
      <c r="M586" s="221"/>
    </row>
    <row r="587" spans="3:13" s="99" customFormat="1" x14ac:dyDescent="0.3">
      <c r="C587" s="365"/>
      <c r="E587" s="365"/>
      <c r="F587" s="365"/>
      <c r="G587" s="365"/>
      <c r="H587" s="365"/>
      <c r="I587" s="365"/>
      <c r="J587" s="365"/>
      <c r="K587" s="365"/>
      <c r="L587" s="365"/>
      <c r="M587" s="221"/>
    </row>
    <row r="588" spans="3:13" s="99" customFormat="1" x14ac:dyDescent="0.3">
      <c r="C588" s="365"/>
      <c r="E588" s="365"/>
      <c r="F588" s="365"/>
      <c r="G588" s="365"/>
      <c r="H588" s="365"/>
      <c r="I588" s="365"/>
      <c r="J588" s="365"/>
      <c r="K588" s="365"/>
      <c r="L588" s="365"/>
      <c r="M588" s="221"/>
    </row>
    <row r="589" spans="3:13" s="99" customFormat="1" x14ac:dyDescent="0.3">
      <c r="C589" s="365"/>
      <c r="E589" s="365"/>
      <c r="F589" s="365"/>
      <c r="G589" s="365"/>
      <c r="H589" s="365"/>
      <c r="I589" s="365"/>
      <c r="J589" s="365"/>
      <c r="K589" s="365"/>
      <c r="L589" s="365"/>
      <c r="M589" s="221"/>
    </row>
    <row r="590" spans="3:13" s="99" customFormat="1" x14ac:dyDescent="0.3">
      <c r="C590" s="365"/>
      <c r="E590" s="365"/>
      <c r="F590" s="365"/>
      <c r="G590" s="365"/>
      <c r="H590" s="365"/>
      <c r="I590" s="365"/>
      <c r="J590" s="365"/>
      <c r="K590" s="365"/>
      <c r="L590" s="365"/>
      <c r="M590" s="221"/>
    </row>
    <row r="591" spans="3:13" s="99" customFormat="1" x14ac:dyDescent="0.3">
      <c r="C591" s="365"/>
      <c r="E591" s="365"/>
      <c r="F591" s="365"/>
      <c r="G591" s="365"/>
      <c r="H591" s="365"/>
      <c r="I591" s="365"/>
      <c r="J591" s="365"/>
      <c r="K591" s="365"/>
      <c r="L591" s="365"/>
      <c r="M591" s="221"/>
    </row>
    <row r="592" spans="3:13" s="99" customFormat="1" x14ac:dyDescent="0.3">
      <c r="C592" s="365"/>
      <c r="E592" s="365"/>
      <c r="F592" s="365"/>
      <c r="G592" s="365"/>
      <c r="H592" s="365"/>
      <c r="I592" s="365"/>
      <c r="J592" s="365"/>
      <c r="K592" s="365"/>
      <c r="L592" s="365"/>
      <c r="M592" s="221"/>
    </row>
    <row r="593" spans="3:13" s="99" customFormat="1" x14ac:dyDescent="0.3">
      <c r="C593" s="365"/>
      <c r="E593" s="365"/>
      <c r="F593" s="365"/>
      <c r="G593" s="365"/>
      <c r="H593" s="365"/>
      <c r="I593" s="365"/>
      <c r="J593" s="365"/>
      <c r="K593" s="365"/>
      <c r="L593" s="365"/>
      <c r="M593" s="221"/>
    </row>
    <row r="594" spans="3:13" s="99" customFormat="1" x14ac:dyDescent="0.3">
      <c r="C594" s="365"/>
      <c r="E594" s="365"/>
      <c r="F594" s="365"/>
      <c r="G594" s="365"/>
      <c r="H594" s="365"/>
      <c r="I594" s="365"/>
      <c r="J594" s="365"/>
      <c r="K594" s="365"/>
      <c r="L594" s="365"/>
      <c r="M594" s="221"/>
    </row>
    <row r="595" spans="3:13" s="99" customFormat="1" x14ac:dyDescent="0.3">
      <c r="C595" s="365"/>
      <c r="E595" s="365"/>
      <c r="F595" s="365"/>
      <c r="G595" s="365"/>
      <c r="H595" s="365"/>
      <c r="I595" s="365"/>
      <c r="J595" s="365"/>
      <c r="K595" s="365"/>
      <c r="L595" s="365"/>
      <c r="M595" s="221"/>
    </row>
    <row r="596" spans="3:13" s="99" customFormat="1" x14ac:dyDescent="0.3">
      <c r="C596" s="365"/>
      <c r="E596" s="365"/>
      <c r="F596" s="365"/>
      <c r="G596" s="365"/>
      <c r="H596" s="365"/>
      <c r="I596" s="365"/>
      <c r="J596" s="365"/>
      <c r="K596" s="365"/>
      <c r="L596" s="365"/>
      <c r="M596" s="221"/>
    </row>
    <row r="597" spans="3:13" s="99" customFormat="1" x14ac:dyDescent="0.3">
      <c r="C597" s="365"/>
      <c r="E597" s="365"/>
      <c r="F597" s="365"/>
      <c r="G597" s="365"/>
      <c r="H597" s="365"/>
      <c r="I597" s="365"/>
      <c r="J597" s="365"/>
      <c r="K597" s="365"/>
      <c r="L597" s="365"/>
      <c r="M597" s="221"/>
    </row>
    <row r="598" spans="3:13" s="99" customFormat="1" x14ac:dyDescent="0.3">
      <c r="C598" s="365"/>
      <c r="E598" s="365"/>
      <c r="F598" s="365"/>
      <c r="G598" s="365"/>
      <c r="H598" s="365"/>
      <c r="I598" s="365"/>
      <c r="J598" s="365"/>
      <c r="K598" s="365"/>
      <c r="L598" s="365"/>
      <c r="M598" s="221"/>
    </row>
    <row r="599" spans="3:13" s="99" customFormat="1" x14ac:dyDescent="0.3">
      <c r="C599" s="365"/>
      <c r="E599" s="365"/>
      <c r="F599" s="365"/>
      <c r="G599" s="365"/>
      <c r="H599" s="365"/>
      <c r="I599" s="365"/>
      <c r="J599" s="365"/>
      <c r="K599" s="365"/>
      <c r="L599" s="365"/>
      <c r="M599" s="221"/>
    </row>
    <row r="600" spans="3:13" s="99" customFormat="1" x14ac:dyDescent="0.3">
      <c r="C600" s="365"/>
      <c r="E600" s="365"/>
      <c r="F600" s="365"/>
      <c r="G600" s="365"/>
      <c r="H600" s="365"/>
      <c r="I600" s="365"/>
      <c r="J600" s="365"/>
      <c r="K600" s="365"/>
      <c r="L600" s="365"/>
      <c r="M600" s="221"/>
    </row>
    <row r="601" spans="3:13" s="99" customFormat="1" x14ac:dyDescent="0.3">
      <c r="C601" s="365"/>
      <c r="E601" s="365"/>
      <c r="F601" s="365"/>
      <c r="G601" s="365"/>
      <c r="H601" s="365"/>
      <c r="I601" s="365"/>
      <c r="J601" s="365"/>
      <c r="K601" s="365"/>
      <c r="L601" s="365"/>
      <c r="M601" s="221"/>
    </row>
    <row r="602" spans="3:13" s="99" customFormat="1" x14ac:dyDescent="0.3">
      <c r="C602" s="365"/>
      <c r="E602" s="365"/>
      <c r="F602" s="365"/>
      <c r="G602" s="365"/>
      <c r="H602" s="365"/>
      <c r="I602" s="365"/>
      <c r="J602" s="365"/>
      <c r="K602" s="365"/>
      <c r="L602" s="365"/>
      <c r="M602" s="221"/>
    </row>
    <row r="603" spans="3:13" s="99" customFormat="1" x14ac:dyDescent="0.3">
      <c r="C603" s="365"/>
      <c r="E603" s="365"/>
      <c r="F603" s="365"/>
      <c r="G603" s="365"/>
      <c r="H603" s="365"/>
      <c r="I603" s="365"/>
      <c r="J603" s="365"/>
      <c r="K603" s="365"/>
      <c r="L603" s="365"/>
      <c r="M603" s="221"/>
    </row>
    <row r="604" spans="3:13" s="99" customFormat="1" x14ac:dyDescent="0.3">
      <c r="C604" s="365"/>
      <c r="E604" s="365"/>
      <c r="F604" s="365"/>
      <c r="G604" s="365"/>
      <c r="H604" s="365"/>
      <c r="I604" s="365"/>
      <c r="J604" s="365"/>
      <c r="K604" s="365"/>
      <c r="L604" s="365"/>
      <c r="M604" s="221"/>
    </row>
    <row r="605" spans="3:13" s="99" customFormat="1" x14ac:dyDescent="0.3">
      <c r="C605" s="365"/>
      <c r="E605" s="365"/>
      <c r="F605" s="365"/>
      <c r="G605" s="365"/>
      <c r="H605" s="365"/>
      <c r="I605" s="365"/>
      <c r="J605" s="365"/>
      <c r="K605" s="365"/>
      <c r="L605" s="365"/>
      <c r="M605" s="221"/>
    </row>
    <row r="606" spans="3:13" s="99" customFormat="1" x14ac:dyDescent="0.3">
      <c r="C606" s="365"/>
      <c r="E606" s="365"/>
      <c r="F606" s="365"/>
      <c r="G606" s="365"/>
      <c r="H606" s="365"/>
      <c r="I606" s="365"/>
      <c r="J606" s="365"/>
      <c r="K606" s="365"/>
      <c r="L606" s="365"/>
      <c r="M606" s="221"/>
    </row>
    <row r="607" spans="3:13" s="99" customFormat="1" x14ac:dyDescent="0.3">
      <c r="C607" s="365"/>
      <c r="E607" s="365"/>
      <c r="F607" s="365"/>
      <c r="G607" s="365"/>
      <c r="H607" s="365"/>
      <c r="I607" s="365"/>
      <c r="J607" s="365"/>
      <c r="K607" s="365"/>
      <c r="L607" s="365"/>
      <c r="M607" s="221"/>
    </row>
    <row r="608" spans="3:13" s="99" customFormat="1" x14ac:dyDescent="0.3">
      <c r="C608" s="365"/>
      <c r="E608" s="365"/>
      <c r="F608" s="365"/>
      <c r="G608" s="365"/>
      <c r="H608" s="365"/>
      <c r="I608" s="365"/>
      <c r="J608" s="365"/>
      <c r="K608" s="365"/>
      <c r="L608" s="365"/>
      <c r="M608" s="221"/>
    </row>
    <row r="609" spans="3:13" s="99" customFormat="1" x14ac:dyDescent="0.3">
      <c r="C609" s="365"/>
      <c r="E609" s="365"/>
      <c r="F609" s="365"/>
      <c r="G609" s="365"/>
      <c r="H609" s="365"/>
      <c r="I609" s="365"/>
      <c r="J609" s="365"/>
      <c r="K609" s="365"/>
      <c r="L609" s="365"/>
      <c r="M609" s="221"/>
    </row>
    <row r="610" spans="3:13" s="99" customFormat="1" x14ac:dyDescent="0.3">
      <c r="C610" s="365"/>
      <c r="E610" s="365"/>
      <c r="F610" s="365"/>
      <c r="G610" s="365"/>
      <c r="H610" s="365"/>
      <c r="I610" s="365"/>
      <c r="J610" s="365"/>
      <c r="K610" s="365"/>
      <c r="L610" s="365"/>
      <c r="M610" s="221"/>
    </row>
    <row r="611" spans="3:13" s="99" customFormat="1" x14ac:dyDescent="0.3">
      <c r="C611" s="365"/>
      <c r="E611" s="365"/>
      <c r="F611" s="365"/>
      <c r="G611" s="365"/>
      <c r="H611" s="365"/>
      <c r="I611" s="365"/>
      <c r="J611" s="365"/>
      <c r="K611" s="365"/>
      <c r="L611" s="365"/>
      <c r="M611" s="221"/>
    </row>
    <row r="612" spans="3:13" s="99" customFormat="1" x14ac:dyDescent="0.3">
      <c r="C612" s="365"/>
      <c r="E612" s="365"/>
      <c r="F612" s="365"/>
      <c r="G612" s="365"/>
      <c r="H612" s="365"/>
      <c r="I612" s="365"/>
      <c r="J612" s="365"/>
      <c r="K612" s="365"/>
      <c r="L612" s="365"/>
      <c r="M612" s="221"/>
    </row>
    <row r="613" spans="3:13" s="99" customFormat="1" x14ac:dyDescent="0.3">
      <c r="C613" s="365"/>
      <c r="E613" s="365"/>
      <c r="F613" s="365"/>
      <c r="G613" s="365"/>
      <c r="H613" s="365"/>
      <c r="I613" s="365"/>
      <c r="J613" s="365"/>
      <c r="K613" s="365"/>
      <c r="L613" s="365"/>
      <c r="M613" s="221"/>
    </row>
    <row r="614" spans="3:13" s="99" customFormat="1" x14ac:dyDescent="0.3">
      <c r="C614" s="365"/>
      <c r="E614" s="365"/>
      <c r="F614" s="365"/>
      <c r="G614" s="365"/>
      <c r="H614" s="365"/>
      <c r="I614" s="365"/>
      <c r="J614" s="365"/>
      <c r="K614" s="365"/>
      <c r="L614" s="365"/>
      <c r="M614" s="221"/>
    </row>
    <row r="615" spans="3:13" s="99" customFormat="1" x14ac:dyDescent="0.3">
      <c r="C615" s="365"/>
      <c r="E615" s="365"/>
      <c r="F615" s="365"/>
      <c r="G615" s="365"/>
      <c r="H615" s="365"/>
      <c r="I615" s="365"/>
      <c r="J615" s="365"/>
      <c r="K615" s="365"/>
      <c r="L615" s="365"/>
      <c r="M615" s="221"/>
    </row>
    <row r="616" spans="3:13" s="99" customFormat="1" x14ac:dyDescent="0.3">
      <c r="C616" s="365"/>
      <c r="E616" s="365"/>
      <c r="F616" s="365"/>
      <c r="G616" s="365"/>
      <c r="H616" s="365"/>
      <c r="I616" s="365"/>
      <c r="J616" s="365"/>
      <c r="K616" s="365"/>
      <c r="L616" s="365"/>
      <c r="M616" s="221"/>
    </row>
    <row r="617" spans="3:13" s="99" customFormat="1" x14ac:dyDescent="0.3">
      <c r="C617" s="365"/>
      <c r="E617" s="365"/>
      <c r="F617" s="365"/>
      <c r="G617" s="365"/>
      <c r="H617" s="365"/>
      <c r="I617" s="365"/>
      <c r="J617" s="365"/>
      <c r="K617" s="365"/>
      <c r="L617" s="365"/>
      <c r="M617" s="221"/>
    </row>
    <row r="618" spans="3:13" s="99" customFormat="1" x14ac:dyDescent="0.3">
      <c r="C618" s="365"/>
      <c r="E618" s="365"/>
      <c r="F618" s="365"/>
      <c r="G618" s="365"/>
      <c r="H618" s="365"/>
      <c r="I618" s="365"/>
      <c r="J618" s="365"/>
      <c r="K618" s="365"/>
      <c r="L618" s="365"/>
      <c r="M618" s="221"/>
    </row>
    <row r="619" spans="3:13" s="99" customFormat="1" x14ac:dyDescent="0.3">
      <c r="C619" s="365"/>
      <c r="E619" s="365"/>
      <c r="F619" s="365"/>
      <c r="G619" s="365"/>
      <c r="H619" s="365"/>
      <c r="I619" s="365"/>
      <c r="J619" s="365"/>
      <c r="K619" s="365"/>
      <c r="L619" s="365"/>
      <c r="M619" s="221"/>
    </row>
    <row r="620" spans="3:13" s="99" customFormat="1" x14ac:dyDescent="0.3">
      <c r="C620" s="365"/>
      <c r="E620" s="365"/>
      <c r="F620" s="365"/>
      <c r="G620" s="365"/>
      <c r="H620" s="365"/>
      <c r="I620" s="365"/>
      <c r="J620" s="365"/>
      <c r="K620" s="365"/>
      <c r="L620" s="365"/>
      <c r="M620" s="221"/>
    </row>
    <row r="621" spans="3:13" s="99" customFormat="1" x14ac:dyDescent="0.3">
      <c r="C621" s="365"/>
      <c r="E621" s="365"/>
      <c r="F621" s="365"/>
      <c r="G621" s="365"/>
      <c r="H621" s="365"/>
      <c r="I621" s="365"/>
      <c r="J621" s="365"/>
      <c r="K621" s="365"/>
      <c r="L621" s="365"/>
      <c r="M621" s="221"/>
    </row>
    <row r="622" spans="3:13" s="99" customFormat="1" x14ac:dyDescent="0.3">
      <c r="C622" s="365"/>
      <c r="E622" s="365"/>
      <c r="F622" s="365"/>
      <c r="G622" s="365"/>
      <c r="H622" s="365"/>
      <c r="I622" s="365"/>
      <c r="J622" s="365"/>
      <c r="K622" s="365"/>
      <c r="L622" s="365"/>
      <c r="M622" s="221"/>
    </row>
    <row r="623" spans="3:13" s="99" customFormat="1" x14ac:dyDescent="0.3">
      <c r="C623" s="365"/>
      <c r="E623" s="365"/>
      <c r="F623" s="365"/>
      <c r="G623" s="365"/>
      <c r="H623" s="365"/>
      <c r="I623" s="365"/>
      <c r="J623" s="365"/>
      <c r="K623" s="365"/>
      <c r="L623" s="365"/>
      <c r="M623" s="221"/>
    </row>
    <row r="624" spans="3:13" s="99" customFormat="1" x14ac:dyDescent="0.3">
      <c r="C624" s="365"/>
      <c r="E624" s="365"/>
      <c r="F624" s="365"/>
      <c r="G624" s="365"/>
      <c r="H624" s="365"/>
      <c r="I624" s="365"/>
      <c r="J624" s="365"/>
      <c r="K624" s="365"/>
      <c r="L624" s="365"/>
      <c r="M624" s="221"/>
    </row>
    <row r="625" spans="3:13" s="99" customFormat="1" x14ac:dyDescent="0.3">
      <c r="C625" s="365"/>
      <c r="E625" s="365"/>
      <c r="F625" s="365"/>
      <c r="G625" s="365"/>
      <c r="H625" s="365"/>
      <c r="I625" s="365"/>
      <c r="J625" s="365"/>
      <c r="K625" s="365"/>
      <c r="L625" s="365"/>
      <c r="M625" s="221"/>
    </row>
    <row r="626" spans="3:13" s="99" customFormat="1" x14ac:dyDescent="0.3">
      <c r="C626" s="365"/>
      <c r="E626" s="365"/>
      <c r="F626" s="365"/>
      <c r="G626" s="365"/>
      <c r="H626" s="365"/>
      <c r="I626" s="365"/>
      <c r="J626" s="365"/>
      <c r="K626" s="365"/>
      <c r="L626" s="365"/>
      <c r="M626" s="221"/>
    </row>
    <row r="627" spans="3:13" s="99" customFormat="1" x14ac:dyDescent="0.3">
      <c r="C627" s="365"/>
      <c r="E627" s="365"/>
      <c r="F627" s="365"/>
      <c r="G627" s="365"/>
      <c r="H627" s="365"/>
      <c r="I627" s="365"/>
      <c r="J627" s="365"/>
      <c r="K627" s="365"/>
      <c r="L627" s="365"/>
      <c r="M627" s="221"/>
    </row>
    <row r="628" spans="3:13" s="99" customFormat="1" x14ac:dyDescent="0.3">
      <c r="C628" s="365"/>
      <c r="E628" s="365"/>
      <c r="F628" s="365"/>
      <c r="G628" s="365"/>
      <c r="H628" s="365"/>
      <c r="I628" s="365"/>
      <c r="J628" s="365"/>
      <c r="K628" s="365"/>
      <c r="L628" s="365"/>
      <c r="M628" s="221"/>
    </row>
    <row r="629" spans="3:13" s="99" customFormat="1" x14ac:dyDescent="0.3">
      <c r="C629" s="365"/>
      <c r="E629" s="365"/>
      <c r="F629" s="365"/>
      <c r="G629" s="365"/>
      <c r="H629" s="365"/>
      <c r="I629" s="365"/>
      <c r="J629" s="365"/>
      <c r="K629" s="365"/>
      <c r="L629" s="365"/>
      <c r="M629" s="221"/>
    </row>
    <row r="630" spans="3:13" s="99" customFormat="1" x14ac:dyDescent="0.3">
      <c r="C630" s="365"/>
      <c r="E630" s="365"/>
      <c r="F630" s="365"/>
      <c r="G630" s="365"/>
      <c r="H630" s="365"/>
      <c r="I630" s="365"/>
      <c r="J630" s="365"/>
      <c r="K630" s="365"/>
      <c r="L630" s="365"/>
      <c r="M630" s="221"/>
    </row>
    <row r="631" spans="3:13" s="99" customFormat="1" x14ac:dyDescent="0.3">
      <c r="C631" s="365"/>
      <c r="E631" s="365"/>
      <c r="F631" s="365"/>
      <c r="G631" s="365"/>
      <c r="H631" s="365"/>
      <c r="I631" s="365"/>
      <c r="J631" s="365"/>
      <c r="K631" s="365"/>
      <c r="L631" s="365"/>
      <c r="M631" s="221"/>
    </row>
    <row r="632" spans="3:13" s="99" customFormat="1" x14ac:dyDescent="0.3">
      <c r="C632" s="365"/>
      <c r="E632" s="365"/>
      <c r="F632" s="365"/>
      <c r="G632" s="365"/>
      <c r="H632" s="365"/>
      <c r="I632" s="365"/>
      <c r="J632" s="365"/>
      <c r="K632" s="365"/>
      <c r="L632" s="365"/>
      <c r="M632" s="221"/>
    </row>
    <row r="633" spans="3:13" s="99" customFormat="1" x14ac:dyDescent="0.3">
      <c r="C633" s="365"/>
      <c r="E633" s="365"/>
      <c r="F633" s="365"/>
      <c r="G633" s="365"/>
      <c r="H633" s="365"/>
      <c r="I633" s="365"/>
      <c r="J633" s="365"/>
      <c r="K633" s="365"/>
      <c r="L633" s="365"/>
      <c r="M633" s="221"/>
    </row>
    <row r="634" spans="3:13" s="99" customFormat="1" x14ac:dyDescent="0.3">
      <c r="C634" s="365"/>
      <c r="E634" s="365"/>
      <c r="F634" s="365"/>
      <c r="G634" s="365"/>
      <c r="H634" s="365"/>
      <c r="I634" s="365"/>
      <c r="J634" s="365"/>
      <c r="K634" s="365"/>
      <c r="L634" s="365"/>
      <c r="M634" s="221"/>
    </row>
    <row r="635" spans="3:13" s="99" customFormat="1" x14ac:dyDescent="0.3">
      <c r="C635" s="365"/>
      <c r="E635" s="365"/>
      <c r="F635" s="365"/>
      <c r="G635" s="365"/>
      <c r="H635" s="365"/>
      <c r="I635" s="365"/>
      <c r="J635" s="365"/>
      <c r="K635" s="365"/>
      <c r="L635" s="365"/>
      <c r="M635" s="221"/>
    </row>
    <row r="636" spans="3:13" s="99" customFormat="1" x14ac:dyDescent="0.3">
      <c r="C636" s="365"/>
      <c r="E636" s="365"/>
      <c r="F636" s="365"/>
      <c r="G636" s="365"/>
      <c r="H636" s="365"/>
      <c r="I636" s="365"/>
      <c r="J636" s="365"/>
      <c r="K636" s="365"/>
      <c r="L636" s="365"/>
      <c r="M636" s="221"/>
    </row>
    <row r="637" spans="3:13" s="99" customFormat="1" x14ac:dyDescent="0.3">
      <c r="C637" s="365"/>
      <c r="E637" s="365"/>
      <c r="F637" s="365"/>
      <c r="G637" s="365"/>
      <c r="H637" s="365"/>
      <c r="I637" s="365"/>
      <c r="J637" s="365"/>
      <c r="K637" s="365"/>
      <c r="L637" s="365"/>
      <c r="M637" s="221"/>
    </row>
    <row r="638" spans="3:13" s="99" customFormat="1" x14ac:dyDescent="0.3">
      <c r="C638" s="365"/>
      <c r="E638" s="365"/>
      <c r="F638" s="365"/>
      <c r="G638" s="365"/>
      <c r="H638" s="365"/>
      <c r="I638" s="365"/>
      <c r="J638" s="365"/>
      <c r="K638" s="365"/>
      <c r="L638" s="365"/>
      <c r="M638" s="221"/>
    </row>
    <row r="639" spans="3:13" s="99" customFormat="1" x14ac:dyDescent="0.3">
      <c r="C639" s="365"/>
      <c r="E639" s="365"/>
      <c r="F639" s="365"/>
      <c r="G639" s="365"/>
      <c r="H639" s="365"/>
      <c r="I639" s="365"/>
      <c r="J639" s="365"/>
      <c r="K639" s="365"/>
      <c r="L639" s="365"/>
      <c r="M639" s="221"/>
    </row>
    <row r="640" spans="3:13" s="99" customFormat="1" x14ac:dyDescent="0.3">
      <c r="C640" s="365"/>
      <c r="E640" s="365"/>
      <c r="F640" s="365"/>
      <c r="G640" s="365"/>
      <c r="H640" s="365"/>
      <c r="I640" s="365"/>
      <c r="J640" s="365"/>
      <c r="K640" s="365"/>
      <c r="L640" s="365"/>
      <c r="M640" s="221"/>
    </row>
    <row r="641" spans="3:13" s="99" customFormat="1" x14ac:dyDescent="0.3">
      <c r="C641" s="365"/>
      <c r="E641" s="365"/>
      <c r="F641" s="365"/>
      <c r="G641" s="365"/>
      <c r="H641" s="365"/>
      <c r="I641" s="365"/>
      <c r="J641" s="365"/>
      <c r="K641" s="365"/>
      <c r="L641" s="365"/>
      <c r="M641" s="221"/>
    </row>
    <row r="642" spans="3:13" s="99" customFormat="1" x14ac:dyDescent="0.3">
      <c r="C642" s="365"/>
      <c r="E642" s="365"/>
      <c r="F642" s="365"/>
      <c r="G642" s="365"/>
      <c r="H642" s="365"/>
      <c r="I642" s="365"/>
      <c r="J642" s="365"/>
      <c r="K642" s="365"/>
      <c r="L642" s="365"/>
      <c r="M642" s="221"/>
    </row>
    <row r="643" spans="3:13" s="99" customFormat="1" x14ac:dyDescent="0.3">
      <c r="C643" s="365"/>
      <c r="E643" s="365"/>
      <c r="F643" s="365"/>
      <c r="G643" s="365"/>
      <c r="H643" s="365"/>
      <c r="I643" s="365"/>
      <c r="J643" s="365"/>
      <c r="K643" s="365"/>
      <c r="L643" s="365"/>
      <c r="M643" s="221"/>
    </row>
    <row r="644" spans="3:13" s="99" customFormat="1" x14ac:dyDescent="0.3">
      <c r="C644" s="365"/>
      <c r="E644" s="365"/>
      <c r="F644" s="365"/>
      <c r="G644" s="365"/>
      <c r="H644" s="365"/>
      <c r="I644" s="365"/>
      <c r="J644" s="365"/>
      <c r="K644" s="365"/>
      <c r="L644" s="365"/>
      <c r="M644" s="221"/>
    </row>
    <row r="645" spans="3:13" s="99" customFormat="1" x14ac:dyDescent="0.3">
      <c r="C645" s="365"/>
      <c r="E645" s="365"/>
      <c r="F645" s="365"/>
      <c r="G645" s="365"/>
      <c r="H645" s="365"/>
      <c r="I645" s="365"/>
      <c r="J645" s="365"/>
      <c r="K645" s="365"/>
      <c r="L645" s="365"/>
      <c r="M645" s="221"/>
    </row>
    <row r="646" spans="3:13" s="99" customFormat="1" x14ac:dyDescent="0.3">
      <c r="C646" s="365"/>
      <c r="E646" s="365"/>
      <c r="F646" s="365"/>
      <c r="G646" s="365"/>
      <c r="H646" s="365"/>
      <c r="I646" s="365"/>
      <c r="J646" s="365"/>
      <c r="K646" s="365"/>
      <c r="L646" s="365"/>
      <c r="M646" s="221"/>
    </row>
    <row r="647" spans="3:13" s="99" customFormat="1" x14ac:dyDescent="0.3">
      <c r="C647" s="365"/>
      <c r="E647" s="365"/>
      <c r="F647" s="365"/>
      <c r="G647" s="365"/>
      <c r="H647" s="365"/>
      <c r="I647" s="365"/>
      <c r="J647" s="365"/>
      <c r="K647" s="365"/>
      <c r="L647" s="365"/>
      <c r="M647" s="221"/>
    </row>
    <row r="648" spans="3:13" s="99" customFormat="1" x14ac:dyDescent="0.3">
      <c r="C648" s="365"/>
      <c r="E648" s="365"/>
      <c r="F648" s="365"/>
      <c r="G648" s="365"/>
      <c r="H648" s="365"/>
      <c r="I648" s="365"/>
      <c r="J648" s="365"/>
      <c r="K648" s="365"/>
      <c r="L648" s="365"/>
      <c r="M648" s="221"/>
    </row>
    <row r="649" spans="3:13" s="99" customFormat="1" x14ac:dyDescent="0.3">
      <c r="C649" s="365"/>
      <c r="E649" s="365"/>
      <c r="F649" s="365"/>
      <c r="G649" s="365"/>
      <c r="H649" s="365"/>
      <c r="I649" s="365"/>
      <c r="J649" s="365"/>
      <c r="K649" s="365"/>
      <c r="L649" s="365"/>
      <c r="M649" s="221"/>
    </row>
    <row r="650" spans="3:13" s="99" customFormat="1" x14ac:dyDescent="0.3">
      <c r="C650" s="365"/>
      <c r="E650" s="365"/>
      <c r="F650" s="365"/>
      <c r="G650" s="365"/>
      <c r="H650" s="365"/>
      <c r="I650" s="365"/>
      <c r="J650" s="365"/>
      <c r="K650" s="365"/>
      <c r="L650" s="365"/>
      <c r="M650" s="221"/>
    </row>
    <row r="651" spans="3:13" s="99" customFormat="1" x14ac:dyDescent="0.3">
      <c r="C651" s="365"/>
      <c r="E651" s="365"/>
      <c r="F651" s="365"/>
      <c r="G651" s="365"/>
      <c r="H651" s="365"/>
      <c r="I651" s="365"/>
      <c r="J651" s="365"/>
      <c r="K651" s="365"/>
      <c r="L651" s="365"/>
      <c r="M651" s="221"/>
    </row>
    <row r="652" spans="3:13" s="99" customFormat="1" x14ac:dyDescent="0.3">
      <c r="C652" s="365"/>
      <c r="E652" s="365"/>
      <c r="F652" s="365"/>
      <c r="G652" s="365"/>
      <c r="H652" s="365"/>
      <c r="I652" s="365"/>
      <c r="J652" s="365"/>
      <c r="K652" s="365"/>
      <c r="L652" s="365"/>
      <c r="M652" s="221"/>
    </row>
    <row r="653" spans="3:13" s="99" customFormat="1" x14ac:dyDescent="0.3">
      <c r="C653" s="365"/>
      <c r="E653" s="365"/>
      <c r="F653" s="365"/>
      <c r="G653" s="365"/>
      <c r="H653" s="365"/>
      <c r="I653" s="365"/>
      <c r="J653" s="365"/>
      <c r="K653" s="365"/>
      <c r="L653" s="365"/>
      <c r="M653" s="221"/>
    </row>
    <row r="654" spans="3:13" s="99" customFormat="1" x14ac:dyDescent="0.3">
      <c r="C654" s="365"/>
      <c r="E654" s="365"/>
      <c r="F654" s="365"/>
      <c r="G654" s="365"/>
      <c r="H654" s="365"/>
      <c r="I654" s="365"/>
      <c r="J654" s="365"/>
      <c r="K654" s="365"/>
      <c r="L654" s="365"/>
      <c r="M654" s="221"/>
    </row>
    <row r="655" spans="3:13" s="99" customFormat="1" x14ac:dyDescent="0.3">
      <c r="C655" s="365"/>
      <c r="E655" s="365"/>
      <c r="F655" s="365"/>
      <c r="G655" s="365"/>
      <c r="H655" s="365"/>
      <c r="I655" s="365"/>
      <c r="J655" s="365"/>
      <c r="K655" s="365"/>
      <c r="L655" s="365"/>
      <c r="M655" s="221"/>
    </row>
    <row r="656" spans="3:13" s="99" customFormat="1" x14ac:dyDescent="0.3">
      <c r="C656" s="365"/>
      <c r="E656" s="365"/>
      <c r="F656" s="365"/>
      <c r="G656" s="365"/>
      <c r="H656" s="365"/>
      <c r="I656" s="365"/>
      <c r="J656" s="365"/>
      <c r="K656" s="365"/>
      <c r="L656" s="365"/>
      <c r="M656" s="221"/>
    </row>
    <row r="657" spans="3:13" s="99" customFormat="1" x14ac:dyDescent="0.3">
      <c r="C657" s="365"/>
      <c r="E657" s="365"/>
      <c r="F657" s="365"/>
      <c r="G657" s="365"/>
      <c r="H657" s="365"/>
      <c r="I657" s="365"/>
      <c r="J657" s="365"/>
      <c r="K657" s="365"/>
      <c r="L657" s="365"/>
      <c r="M657" s="221"/>
    </row>
    <row r="658" spans="3:13" s="99" customFormat="1" x14ac:dyDescent="0.3">
      <c r="C658" s="365"/>
      <c r="E658" s="365"/>
      <c r="F658" s="365"/>
      <c r="G658" s="365"/>
      <c r="H658" s="365"/>
      <c r="I658" s="365"/>
      <c r="J658" s="365"/>
      <c r="K658" s="365"/>
      <c r="L658" s="365"/>
      <c r="M658" s="221"/>
    </row>
    <row r="659" spans="3:13" s="99" customFormat="1" x14ac:dyDescent="0.3">
      <c r="C659" s="365"/>
      <c r="E659" s="365"/>
      <c r="F659" s="365"/>
      <c r="G659" s="365"/>
      <c r="H659" s="365"/>
      <c r="I659" s="365"/>
      <c r="J659" s="365"/>
      <c r="K659" s="365"/>
      <c r="L659" s="365"/>
      <c r="M659" s="221"/>
    </row>
    <row r="660" spans="3:13" s="99" customFormat="1" x14ac:dyDescent="0.3">
      <c r="C660" s="365"/>
      <c r="E660" s="365"/>
      <c r="F660" s="365"/>
      <c r="G660" s="365"/>
      <c r="H660" s="365"/>
      <c r="I660" s="365"/>
      <c r="J660" s="365"/>
      <c r="K660" s="365"/>
      <c r="L660" s="365"/>
      <c r="M660" s="221"/>
    </row>
    <row r="661" spans="3:13" s="99" customFormat="1" x14ac:dyDescent="0.3">
      <c r="C661" s="365"/>
      <c r="E661" s="365"/>
      <c r="F661" s="365"/>
      <c r="G661" s="365"/>
      <c r="H661" s="365"/>
      <c r="I661" s="365"/>
      <c r="J661" s="365"/>
      <c r="K661" s="365"/>
      <c r="L661" s="365"/>
      <c r="M661" s="221"/>
    </row>
    <row r="662" spans="3:13" s="99" customFormat="1" x14ac:dyDescent="0.3">
      <c r="C662" s="365"/>
      <c r="E662" s="365"/>
      <c r="F662" s="365"/>
      <c r="G662" s="365"/>
      <c r="H662" s="365"/>
      <c r="I662" s="365"/>
      <c r="J662" s="365"/>
      <c r="K662" s="365"/>
      <c r="L662" s="365"/>
      <c r="M662" s="221"/>
    </row>
    <row r="663" spans="3:13" s="99" customFormat="1" x14ac:dyDescent="0.3">
      <c r="C663" s="365"/>
      <c r="E663" s="365"/>
      <c r="F663" s="365"/>
      <c r="G663" s="365"/>
      <c r="H663" s="365"/>
      <c r="I663" s="365"/>
      <c r="J663" s="365"/>
      <c r="K663" s="365"/>
      <c r="L663" s="365"/>
      <c r="M663" s="221"/>
    </row>
    <row r="664" spans="3:13" s="99" customFormat="1" x14ac:dyDescent="0.3">
      <c r="C664" s="365"/>
      <c r="E664" s="365"/>
      <c r="F664" s="365"/>
      <c r="G664" s="365"/>
      <c r="H664" s="365"/>
      <c r="I664" s="365"/>
      <c r="J664" s="365"/>
      <c r="K664" s="365"/>
      <c r="L664" s="365"/>
      <c r="M664" s="221"/>
    </row>
    <row r="665" spans="3:13" s="99" customFormat="1" x14ac:dyDescent="0.3">
      <c r="C665" s="365"/>
      <c r="E665" s="365"/>
      <c r="F665" s="365"/>
      <c r="G665" s="365"/>
      <c r="H665" s="365"/>
      <c r="I665" s="365"/>
      <c r="J665" s="365"/>
      <c r="K665" s="365"/>
      <c r="L665" s="365"/>
      <c r="M665" s="221"/>
    </row>
    <row r="666" spans="3:13" s="99" customFormat="1" x14ac:dyDescent="0.3">
      <c r="C666" s="365"/>
      <c r="E666" s="365"/>
      <c r="F666" s="365"/>
      <c r="G666" s="365"/>
      <c r="H666" s="365"/>
      <c r="I666" s="365"/>
      <c r="J666" s="365"/>
      <c r="K666" s="365"/>
      <c r="L666" s="365"/>
      <c r="M666" s="221"/>
    </row>
    <row r="667" spans="3:13" s="99" customFormat="1" x14ac:dyDescent="0.3">
      <c r="C667" s="365"/>
      <c r="E667" s="365"/>
      <c r="F667" s="365"/>
      <c r="G667" s="365"/>
      <c r="H667" s="365"/>
      <c r="I667" s="365"/>
      <c r="J667" s="365"/>
      <c r="K667" s="365"/>
      <c r="L667" s="365"/>
      <c r="M667" s="221"/>
    </row>
    <row r="668" spans="3:13" s="99" customFormat="1" x14ac:dyDescent="0.3">
      <c r="C668" s="365"/>
      <c r="E668" s="365"/>
      <c r="F668" s="365"/>
      <c r="G668" s="365"/>
      <c r="H668" s="365"/>
      <c r="I668" s="365"/>
      <c r="J668" s="365"/>
      <c r="K668" s="365"/>
      <c r="L668" s="365"/>
      <c r="M668" s="221"/>
    </row>
    <row r="669" spans="3:13" s="99" customFormat="1" x14ac:dyDescent="0.3">
      <c r="C669" s="365"/>
      <c r="E669" s="365"/>
      <c r="F669" s="365"/>
      <c r="G669" s="365"/>
      <c r="H669" s="365"/>
      <c r="I669" s="365"/>
      <c r="J669" s="365"/>
      <c r="K669" s="365"/>
      <c r="L669" s="365"/>
      <c r="M669" s="221"/>
    </row>
    <row r="670" spans="3:13" s="99" customFormat="1" x14ac:dyDescent="0.3">
      <c r="C670" s="365"/>
      <c r="E670" s="365"/>
      <c r="F670" s="365"/>
      <c r="G670" s="365"/>
      <c r="H670" s="365"/>
      <c r="I670" s="365"/>
      <c r="J670" s="365"/>
      <c r="K670" s="365"/>
      <c r="L670" s="365"/>
      <c r="M670" s="221"/>
    </row>
    <row r="671" spans="3:13" s="99" customFormat="1" x14ac:dyDescent="0.3">
      <c r="C671" s="365"/>
      <c r="E671" s="365"/>
      <c r="F671" s="365"/>
      <c r="G671" s="365"/>
      <c r="H671" s="365"/>
      <c r="I671" s="365"/>
      <c r="J671" s="365"/>
      <c r="K671" s="365"/>
      <c r="L671" s="365"/>
      <c r="M671" s="221"/>
    </row>
    <row r="672" spans="3:13" s="99" customFormat="1" x14ac:dyDescent="0.3">
      <c r="C672" s="365"/>
      <c r="E672" s="365"/>
      <c r="F672" s="365"/>
      <c r="G672" s="365"/>
      <c r="H672" s="365"/>
      <c r="I672" s="365"/>
      <c r="J672" s="365"/>
      <c r="K672" s="365"/>
      <c r="L672" s="365"/>
      <c r="M672" s="221"/>
    </row>
    <row r="673" spans="3:13" s="99" customFormat="1" x14ac:dyDescent="0.3">
      <c r="C673" s="365"/>
      <c r="E673" s="365"/>
      <c r="F673" s="365"/>
      <c r="G673" s="365"/>
      <c r="H673" s="365"/>
      <c r="I673" s="365"/>
      <c r="J673" s="365"/>
      <c r="K673" s="365"/>
      <c r="L673" s="365"/>
      <c r="M673" s="221"/>
    </row>
    <row r="674" spans="3:13" s="99" customFormat="1" x14ac:dyDescent="0.3">
      <c r="C674" s="365"/>
      <c r="E674" s="365"/>
      <c r="F674" s="365"/>
      <c r="G674" s="365"/>
      <c r="H674" s="365"/>
      <c r="I674" s="365"/>
      <c r="J674" s="365"/>
      <c r="K674" s="365"/>
      <c r="L674" s="365"/>
      <c r="M674" s="221"/>
    </row>
    <row r="675" spans="3:13" s="99" customFormat="1" x14ac:dyDescent="0.3">
      <c r="C675" s="365"/>
      <c r="E675" s="365"/>
      <c r="F675" s="365"/>
      <c r="G675" s="365"/>
      <c r="H675" s="365"/>
      <c r="I675" s="365"/>
      <c r="J675" s="365"/>
      <c r="K675" s="365"/>
      <c r="L675" s="365"/>
      <c r="M675" s="221"/>
    </row>
    <row r="676" spans="3:13" s="99" customFormat="1" x14ac:dyDescent="0.3">
      <c r="C676" s="365"/>
      <c r="E676" s="365"/>
      <c r="F676" s="365"/>
      <c r="G676" s="365"/>
      <c r="H676" s="365"/>
      <c r="I676" s="365"/>
      <c r="J676" s="365"/>
      <c r="K676" s="365"/>
      <c r="L676" s="365"/>
      <c r="M676" s="221"/>
    </row>
    <row r="677" spans="3:13" s="99" customFormat="1" x14ac:dyDescent="0.3">
      <c r="C677" s="365"/>
      <c r="E677" s="365"/>
      <c r="F677" s="365"/>
      <c r="G677" s="365"/>
      <c r="H677" s="365"/>
      <c r="I677" s="365"/>
      <c r="J677" s="365"/>
      <c r="K677" s="365"/>
      <c r="L677" s="365"/>
      <c r="M677" s="221"/>
    </row>
    <row r="678" spans="3:13" s="99" customFormat="1" x14ac:dyDescent="0.3">
      <c r="C678" s="365"/>
      <c r="E678" s="365"/>
      <c r="F678" s="365"/>
      <c r="G678" s="365"/>
      <c r="H678" s="365"/>
      <c r="I678" s="365"/>
      <c r="J678" s="365"/>
      <c r="K678" s="365"/>
      <c r="L678" s="365"/>
      <c r="M678" s="221"/>
    </row>
    <row r="679" spans="3:13" s="99" customFormat="1" x14ac:dyDescent="0.3">
      <c r="C679" s="365"/>
      <c r="E679" s="365"/>
      <c r="F679" s="365"/>
      <c r="G679" s="365"/>
      <c r="H679" s="365"/>
      <c r="I679" s="365"/>
      <c r="J679" s="365"/>
      <c r="K679" s="365"/>
      <c r="L679" s="365"/>
      <c r="M679" s="221"/>
    </row>
    <row r="680" spans="3:13" s="99" customFormat="1" x14ac:dyDescent="0.3">
      <c r="C680" s="365"/>
      <c r="E680" s="365"/>
      <c r="F680" s="365"/>
      <c r="G680" s="365"/>
      <c r="H680" s="365"/>
      <c r="I680" s="365"/>
      <c r="J680" s="365"/>
      <c r="K680" s="365"/>
      <c r="L680" s="365"/>
      <c r="M680" s="221"/>
    </row>
    <row r="681" spans="3:13" s="99" customFormat="1" x14ac:dyDescent="0.3">
      <c r="C681" s="365"/>
      <c r="E681" s="365"/>
      <c r="F681" s="365"/>
      <c r="G681" s="365"/>
      <c r="H681" s="365"/>
      <c r="I681" s="365"/>
      <c r="J681" s="365"/>
      <c r="K681" s="365"/>
      <c r="L681" s="365"/>
      <c r="M681" s="221"/>
    </row>
    <row r="682" spans="3:13" s="99" customFormat="1" x14ac:dyDescent="0.3">
      <c r="C682" s="365"/>
      <c r="E682" s="365"/>
      <c r="F682" s="365"/>
      <c r="G682" s="365"/>
      <c r="H682" s="365"/>
      <c r="I682" s="365"/>
      <c r="J682" s="365"/>
      <c r="K682" s="365"/>
      <c r="L682" s="365"/>
      <c r="M682" s="221"/>
    </row>
    <row r="683" spans="3:13" s="99" customFormat="1" x14ac:dyDescent="0.3">
      <c r="C683" s="365"/>
      <c r="E683" s="365"/>
      <c r="F683" s="365"/>
      <c r="G683" s="365"/>
      <c r="H683" s="365"/>
      <c r="I683" s="365"/>
      <c r="J683" s="365"/>
      <c r="K683" s="365"/>
      <c r="L683" s="365"/>
      <c r="M683" s="221"/>
    </row>
    <row r="684" spans="3:13" s="99" customFormat="1" x14ac:dyDescent="0.3">
      <c r="C684" s="365"/>
      <c r="E684" s="365"/>
      <c r="F684" s="365"/>
      <c r="G684" s="365"/>
      <c r="H684" s="365"/>
      <c r="I684" s="365"/>
      <c r="J684" s="365"/>
      <c r="K684" s="365"/>
      <c r="L684" s="365"/>
      <c r="M684" s="221"/>
    </row>
    <row r="685" spans="3:13" s="99" customFormat="1" x14ac:dyDescent="0.3">
      <c r="C685" s="365"/>
      <c r="E685" s="365"/>
      <c r="F685" s="365"/>
      <c r="G685" s="365"/>
      <c r="H685" s="365"/>
      <c r="I685" s="365"/>
      <c r="J685" s="365"/>
      <c r="K685" s="365"/>
      <c r="L685" s="365"/>
      <c r="M685" s="221"/>
    </row>
    <row r="686" spans="3:13" s="99" customFormat="1" x14ac:dyDescent="0.3">
      <c r="C686" s="365"/>
      <c r="E686" s="365"/>
      <c r="F686" s="365"/>
      <c r="G686" s="365"/>
      <c r="H686" s="365"/>
      <c r="I686" s="365"/>
      <c r="J686" s="365"/>
      <c r="K686" s="365"/>
      <c r="L686" s="365"/>
      <c r="M686" s="221"/>
    </row>
    <row r="687" spans="3:13" s="99" customFormat="1" x14ac:dyDescent="0.3">
      <c r="C687" s="365"/>
      <c r="E687" s="365"/>
      <c r="F687" s="365"/>
      <c r="G687" s="365"/>
      <c r="H687" s="365"/>
      <c r="I687" s="365"/>
      <c r="J687" s="365"/>
      <c r="K687" s="365"/>
      <c r="L687" s="365"/>
      <c r="M687" s="221"/>
    </row>
    <row r="688" spans="3:13" s="99" customFormat="1" x14ac:dyDescent="0.3">
      <c r="C688" s="365"/>
      <c r="E688" s="365"/>
      <c r="F688" s="365"/>
      <c r="G688" s="365"/>
      <c r="H688" s="365"/>
      <c r="I688" s="365"/>
      <c r="J688" s="365"/>
      <c r="K688" s="365"/>
      <c r="L688" s="365"/>
      <c r="M688" s="221"/>
    </row>
    <row r="689" spans="3:13" s="99" customFormat="1" x14ac:dyDescent="0.3">
      <c r="C689" s="365"/>
      <c r="E689" s="365"/>
      <c r="F689" s="365"/>
      <c r="G689" s="365"/>
      <c r="H689" s="365"/>
      <c r="I689" s="365"/>
      <c r="J689" s="365"/>
      <c r="K689" s="365"/>
      <c r="L689" s="365"/>
      <c r="M689" s="221"/>
    </row>
    <row r="690" spans="3:13" s="99" customFormat="1" x14ac:dyDescent="0.3">
      <c r="C690" s="365"/>
      <c r="E690" s="365"/>
      <c r="F690" s="365"/>
      <c r="G690" s="365"/>
      <c r="H690" s="365"/>
      <c r="I690" s="365"/>
      <c r="J690" s="365"/>
      <c r="K690" s="365"/>
      <c r="L690" s="365"/>
      <c r="M690" s="221"/>
    </row>
    <row r="691" spans="3:13" s="99" customFormat="1" x14ac:dyDescent="0.3">
      <c r="C691" s="365"/>
      <c r="E691" s="365"/>
      <c r="F691" s="365"/>
      <c r="G691" s="365"/>
      <c r="H691" s="365"/>
      <c r="I691" s="365"/>
      <c r="J691" s="365"/>
      <c r="K691" s="365"/>
      <c r="L691" s="365"/>
      <c r="M691" s="221"/>
    </row>
    <row r="692" spans="3:13" s="99" customFormat="1" x14ac:dyDescent="0.3">
      <c r="C692" s="365"/>
      <c r="E692" s="365"/>
      <c r="F692" s="365"/>
      <c r="G692" s="365"/>
      <c r="H692" s="365"/>
      <c r="I692" s="365"/>
      <c r="J692" s="365"/>
      <c r="K692" s="365"/>
      <c r="L692" s="365"/>
      <c r="M692" s="221"/>
    </row>
    <row r="693" spans="3:13" s="99" customFormat="1" x14ac:dyDescent="0.3">
      <c r="C693" s="365"/>
      <c r="E693" s="365"/>
      <c r="F693" s="365"/>
      <c r="G693" s="365"/>
      <c r="H693" s="365"/>
      <c r="I693" s="365"/>
      <c r="J693" s="365"/>
      <c r="K693" s="365"/>
      <c r="L693" s="365"/>
      <c r="M693" s="221"/>
    </row>
    <row r="694" spans="3:13" s="99" customFormat="1" x14ac:dyDescent="0.3">
      <c r="C694" s="365"/>
      <c r="E694" s="365"/>
      <c r="F694" s="365"/>
      <c r="G694" s="365"/>
      <c r="H694" s="365"/>
      <c r="I694" s="365"/>
      <c r="J694" s="365"/>
      <c r="K694" s="365"/>
      <c r="L694" s="365"/>
      <c r="M694" s="221"/>
    </row>
    <row r="695" spans="3:13" s="99" customFormat="1" x14ac:dyDescent="0.3">
      <c r="C695" s="365"/>
      <c r="E695" s="365"/>
      <c r="F695" s="365"/>
      <c r="G695" s="365"/>
      <c r="H695" s="365"/>
      <c r="I695" s="365"/>
      <c r="J695" s="365"/>
      <c r="K695" s="365"/>
      <c r="L695" s="365"/>
      <c r="M695" s="221"/>
    </row>
    <row r="696" spans="3:13" s="99" customFormat="1" x14ac:dyDescent="0.3">
      <c r="C696" s="365"/>
      <c r="E696" s="365"/>
      <c r="F696" s="365"/>
      <c r="G696" s="365"/>
      <c r="H696" s="365"/>
      <c r="I696" s="365"/>
      <c r="J696" s="365"/>
      <c r="K696" s="365"/>
      <c r="L696" s="365"/>
      <c r="M696" s="221"/>
    </row>
    <row r="697" spans="3:13" s="99" customFormat="1" x14ac:dyDescent="0.3">
      <c r="C697" s="365"/>
      <c r="E697" s="365"/>
      <c r="F697" s="365"/>
      <c r="G697" s="365"/>
      <c r="H697" s="365"/>
      <c r="I697" s="365"/>
      <c r="J697" s="365"/>
      <c r="K697" s="365"/>
      <c r="L697" s="365"/>
      <c r="M697" s="221"/>
    </row>
    <row r="698" spans="3:13" s="99" customFormat="1" x14ac:dyDescent="0.3">
      <c r="C698" s="365"/>
      <c r="E698" s="365"/>
      <c r="F698" s="365"/>
      <c r="G698" s="365"/>
      <c r="H698" s="365"/>
      <c r="I698" s="365"/>
      <c r="J698" s="365"/>
      <c r="K698" s="365"/>
      <c r="L698" s="365"/>
      <c r="M698" s="221"/>
    </row>
    <row r="699" spans="3:13" s="99" customFormat="1" x14ac:dyDescent="0.3">
      <c r="C699" s="365"/>
      <c r="E699" s="365"/>
      <c r="F699" s="365"/>
      <c r="G699" s="365"/>
      <c r="H699" s="365"/>
      <c r="I699" s="365"/>
      <c r="J699" s="365"/>
      <c r="K699" s="365"/>
      <c r="L699" s="365"/>
      <c r="M699" s="221"/>
    </row>
    <row r="700" spans="3:13" s="99" customFormat="1" x14ac:dyDescent="0.3">
      <c r="C700" s="365"/>
      <c r="E700" s="365"/>
      <c r="F700" s="365"/>
      <c r="G700" s="365"/>
      <c r="H700" s="365"/>
      <c r="I700" s="365"/>
      <c r="J700" s="365"/>
      <c r="K700" s="365"/>
      <c r="L700" s="365"/>
      <c r="M700" s="221"/>
    </row>
    <row r="701" spans="3:13" s="99" customFormat="1" x14ac:dyDescent="0.3">
      <c r="C701" s="365"/>
      <c r="E701" s="365"/>
      <c r="F701" s="365"/>
      <c r="G701" s="365"/>
      <c r="H701" s="365"/>
      <c r="I701" s="365"/>
      <c r="J701" s="365"/>
      <c r="K701" s="365"/>
      <c r="L701" s="365"/>
      <c r="M701" s="221"/>
    </row>
    <row r="702" spans="3:13" s="99" customFormat="1" x14ac:dyDescent="0.3">
      <c r="C702" s="365"/>
      <c r="E702" s="365"/>
      <c r="F702" s="365"/>
      <c r="G702" s="365"/>
      <c r="H702" s="365"/>
      <c r="I702" s="365"/>
      <c r="J702" s="365"/>
      <c r="K702" s="365"/>
      <c r="L702" s="365"/>
      <c r="M702" s="221"/>
    </row>
    <row r="703" spans="3:13" s="99" customFormat="1" x14ac:dyDescent="0.3">
      <c r="C703" s="365"/>
      <c r="E703" s="365"/>
      <c r="F703" s="365"/>
      <c r="G703" s="365"/>
      <c r="H703" s="365"/>
      <c r="I703" s="365"/>
      <c r="J703" s="365"/>
      <c r="K703" s="365"/>
      <c r="L703" s="365"/>
      <c r="M703" s="221"/>
    </row>
    <row r="704" spans="3:13" s="99" customFormat="1" x14ac:dyDescent="0.3">
      <c r="C704" s="365"/>
      <c r="E704" s="365"/>
      <c r="F704" s="365"/>
      <c r="G704" s="365"/>
      <c r="H704" s="365"/>
      <c r="I704" s="365"/>
      <c r="J704" s="365"/>
      <c r="K704" s="365"/>
      <c r="L704" s="365"/>
      <c r="M704" s="221"/>
    </row>
    <row r="705" spans="3:13" s="99" customFormat="1" x14ac:dyDescent="0.3">
      <c r="C705" s="365"/>
      <c r="E705" s="365"/>
      <c r="F705" s="365"/>
      <c r="G705" s="365"/>
      <c r="H705" s="365"/>
      <c r="I705" s="365"/>
      <c r="J705" s="365"/>
      <c r="K705" s="365"/>
      <c r="L705" s="365"/>
      <c r="M705" s="221"/>
    </row>
    <row r="706" spans="3:13" s="99" customFormat="1" x14ac:dyDescent="0.3">
      <c r="C706" s="365"/>
      <c r="E706" s="365"/>
      <c r="F706" s="365"/>
      <c r="G706" s="365"/>
      <c r="H706" s="365"/>
      <c r="I706" s="365"/>
      <c r="J706" s="365"/>
      <c r="K706" s="365"/>
      <c r="L706" s="365"/>
      <c r="M706" s="221"/>
    </row>
    <row r="707" spans="3:13" s="99" customFormat="1" x14ac:dyDescent="0.3">
      <c r="C707" s="365"/>
      <c r="E707" s="365"/>
      <c r="F707" s="365"/>
      <c r="G707" s="365"/>
      <c r="H707" s="365"/>
      <c r="I707" s="365"/>
      <c r="J707" s="365"/>
      <c r="K707" s="365"/>
      <c r="L707" s="365"/>
      <c r="M707" s="221"/>
    </row>
    <row r="708" spans="3:13" s="99" customFormat="1" x14ac:dyDescent="0.3">
      <c r="C708" s="365"/>
      <c r="E708" s="365"/>
      <c r="F708" s="365"/>
      <c r="G708" s="365"/>
      <c r="H708" s="365"/>
      <c r="I708" s="365"/>
      <c r="J708" s="365"/>
      <c r="K708" s="365"/>
      <c r="L708" s="365"/>
      <c r="M708" s="221"/>
    </row>
    <row r="709" spans="3:13" s="99" customFormat="1" x14ac:dyDescent="0.3">
      <c r="C709" s="365"/>
      <c r="E709" s="365"/>
      <c r="F709" s="365"/>
      <c r="G709" s="365"/>
      <c r="H709" s="365"/>
      <c r="I709" s="365"/>
      <c r="J709" s="365"/>
      <c r="K709" s="365"/>
      <c r="L709" s="365"/>
      <c r="M709" s="221"/>
    </row>
    <row r="710" spans="3:13" s="99" customFormat="1" x14ac:dyDescent="0.3">
      <c r="C710" s="365"/>
      <c r="E710" s="365"/>
      <c r="F710" s="365"/>
      <c r="G710" s="365"/>
      <c r="H710" s="365"/>
      <c r="I710" s="365"/>
      <c r="J710" s="365"/>
      <c r="K710" s="365"/>
      <c r="L710" s="365"/>
      <c r="M710" s="221"/>
    </row>
    <row r="711" spans="3:13" s="99" customFormat="1" x14ac:dyDescent="0.3">
      <c r="C711" s="365"/>
      <c r="E711" s="365"/>
      <c r="F711" s="365"/>
      <c r="G711" s="365"/>
      <c r="H711" s="365"/>
      <c r="I711" s="365"/>
      <c r="J711" s="365"/>
      <c r="K711" s="365"/>
      <c r="L711" s="365"/>
      <c r="M711" s="221"/>
    </row>
    <row r="712" spans="3:13" s="99" customFormat="1" x14ac:dyDescent="0.3">
      <c r="C712" s="365"/>
      <c r="E712" s="365"/>
      <c r="F712" s="365"/>
      <c r="G712" s="365"/>
      <c r="H712" s="365"/>
      <c r="I712" s="365"/>
      <c r="J712" s="365"/>
      <c r="K712" s="365"/>
      <c r="L712" s="365"/>
      <c r="M712" s="221"/>
    </row>
    <row r="713" spans="3:13" s="99" customFormat="1" x14ac:dyDescent="0.3">
      <c r="C713" s="365"/>
      <c r="E713" s="365"/>
      <c r="F713" s="365"/>
      <c r="G713" s="365"/>
      <c r="H713" s="365"/>
      <c r="I713" s="365"/>
      <c r="J713" s="365"/>
      <c r="K713" s="365"/>
      <c r="L713" s="365"/>
      <c r="M713" s="221"/>
    </row>
    <row r="714" spans="3:13" s="99" customFormat="1" x14ac:dyDescent="0.3">
      <c r="C714" s="365"/>
      <c r="E714" s="365"/>
      <c r="F714" s="365"/>
      <c r="G714" s="365"/>
      <c r="H714" s="365"/>
      <c r="I714" s="365"/>
      <c r="J714" s="365"/>
      <c r="K714" s="365"/>
      <c r="L714" s="365"/>
      <c r="M714" s="221"/>
    </row>
    <row r="715" spans="3:13" s="99" customFormat="1" x14ac:dyDescent="0.3">
      <c r="C715" s="365"/>
      <c r="E715" s="365"/>
      <c r="F715" s="365"/>
      <c r="G715" s="365"/>
      <c r="H715" s="365"/>
      <c r="I715" s="365"/>
      <c r="J715" s="365"/>
      <c r="K715" s="365"/>
      <c r="L715" s="365"/>
      <c r="M715" s="221"/>
    </row>
    <row r="716" spans="3:13" s="99" customFormat="1" x14ac:dyDescent="0.3">
      <c r="C716" s="365"/>
      <c r="E716" s="365"/>
      <c r="F716" s="365"/>
      <c r="G716" s="365"/>
      <c r="H716" s="365"/>
      <c r="I716" s="365"/>
      <c r="J716" s="365"/>
      <c r="K716" s="365"/>
      <c r="L716" s="365"/>
      <c r="M716" s="221"/>
    </row>
    <row r="717" spans="3:13" s="99" customFormat="1" x14ac:dyDescent="0.3">
      <c r="C717" s="365"/>
      <c r="E717" s="365"/>
      <c r="F717" s="365"/>
      <c r="G717" s="365"/>
      <c r="H717" s="365"/>
      <c r="I717" s="365"/>
      <c r="J717" s="365"/>
      <c r="K717" s="365"/>
      <c r="L717" s="365"/>
      <c r="M717" s="221"/>
    </row>
    <row r="718" spans="3:13" s="99" customFormat="1" x14ac:dyDescent="0.3">
      <c r="C718" s="365"/>
      <c r="E718" s="365"/>
      <c r="F718" s="365"/>
      <c r="G718" s="365"/>
      <c r="H718" s="365"/>
      <c r="I718" s="365"/>
      <c r="J718" s="365"/>
      <c r="K718" s="365"/>
      <c r="L718" s="365"/>
      <c r="M718" s="221"/>
    </row>
    <row r="719" spans="3:13" s="99" customFormat="1" x14ac:dyDescent="0.3">
      <c r="C719" s="365"/>
      <c r="E719" s="365"/>
      <c r="F719" s="365"/>
      <c r="G719" s="365"/>
      <c r="H719" s="365"/>
      <c r="I719" s="365"/>
      <c r="J719" s="365"/>
      <c r="K719" s="365"/>
      <c r="L719" s="365"/>
      <c r="M719" s="221"/>
    </row>
    <row r="720" spans="3:13" s="99" customFormat="1" x14ac:dyDescent="0.3">
      <c r="C720" s="365"/>
      <c r="E720" s="365"/>
      <c r="F720" s="365"/>
      <c r="G720" s="365"/>
      <c r="H720" s="365"/>
      <c r="I720" s="365"/>
      <c r="J720" s="365"/>
      <c r="K720" s="365"/>
      <c r="L720" s="365"/>
      <c r="M720" s="221"/>
    </row>
    <row r="721" spans="3:13" s="99" customFormat="1" x14ac:dyDescent="0.3">
      <c r="C721" s="365"/>
      <c r="E721" s="365"/>
      <c r="F721" s="365"/>
      <c r="G721" s="365"/>
      <c r="H721" s="365"/>
      <c r="I721" s="365"/>
      <c r="J721" s="365"/>
      <c r="K721" s="365"/>
      <c r="L721" s="365"/>
      <c r="M721" s="221"/>
    </row>
    <row r="722" spans="3:13" s="99" customFormat="1" x14ac:dyDescent="0.3">
      <c r="C722" s="365"/>
      <c r="E722" s="365"/>
      <c r="F722" s="365"/>
      <c r="G722" s="365"/>
      <c r="H722" s="365"/>
      <c r="I722" s="365"/>
      <c r="J722" s="365"/>
      <c r="K722" s="365"/>
      <c r="L722" s="365"/>
      <c r="M722" s="221"/>
    </row>
    <row r="723" spans="3:13" s="99" customFormat="1" x14ac:dyDescent="0.3">
      <c r="C723" s="365"/>
      <c r="E723" s="365"/>
      <c r="F723" s="365"/>
      <c r="G723" s="365"/>
      <c r="H723" s="365"/>
      <c r="I723" s="365"/>
      <c r="J723" s="365"/>
      <c r="K723" s="365"/>
      <c r="L723" s="365"/>
      <c r="M723" s="221"/>
    </row>
    <row r="724" spans="3:13" s="99" customFormat="1" x14ac:dyDescent="0.3">
      <c r="C724" s="365"/>
      <c r="E724" s="365"/>
      <c r="F724" s="365"/>
      <c r="G724" s="365"/>
      <c r="H724" s="365"/>
      <c r="I724" s="365"/>
      <c r="J724" s="365"/>
      <c r="K724" s="365"/>
      <c r="L724" s="365"/>
      <c r="M724" s="221"/>
    </row>
    <row r="725" spans="3:13" s="99" customFormat="1" x14ac:dyDescent="0.3">
      <c r="C725" s="365"/>
      <c r="E725" s="365"/>
      <c r="F725" s="365"/>
      <c r="G725" s="365"/>
      <c r="H725" s="365"/>
      <c r="I725" s="365"/>
      <c r="J725" s="365"/>
      <c r="K725" s="365"/>
      <c r="L725" s="365"/>
      <c r="M725" s="221"/>
    </row>
    <row r="726" spans="3:13" s="99" customFormat="1" x14ac:dyDescent="0.3">
      <c r="C726" s="365"/>
      <c r="E726" s="365"/>
      <c r="F726" s="365"/>
      <c r="G726" s="365"/>
      <c r="H726" s="365"/>
      <c r="I726" s="365"/>
      <c r="J726" s="365"/>
      <c r="K726" s="365"/>
      <c r="L726" s="365"/>
      <c r="M726" s="221"/>
    </row>
    <row r="727" spans="3:13" s="99" customFormat="1" x14ac:dyDescent="0.3">
      <c r="C727" s="365"/>
      <c r="E727" s="365"/>
      <c r="F727" s="365"/>
      <c r="G727" s="365"/>
      <c r="H727" s="365"/>
      <c r="I727" s="365"/>
      <c r="J727" s="365"/>
      <c r="K727" s="365"/>
      <c r="L727" s="365"/>
      <c r="M727" s="221"/>
    </row>
  </sheetData>
  <mergeCells count="193">
    <mergeCell ref="A7:A45"/>
    <mergeCell ref="D26:P26"/>
    <mergeCell ref="D65:P65"/>
    <mergeCell ref="D131:P131"/>
    <mergeCell ref="D96:P96"/>
    <mergeCell ref="B48:B80"/>
    <mergeCell ref="A48:A80"/>
    <mergeCell ref="B114:B150"/>
    <mergeCell ref="A114:A150"/>
    <mergeCell ref="B83:B111"/>
    <mergeCell ref="A83:A111"/>
    <mergeCell ref="G28:G29"/>
    <mergeCell ref="H28:H29"/>
    <mergeCell ref="I28:I29"/>
    <mergeCell ref="J28:J29"/>
    <mergeCell ref="M110:P110"/>
    <mergeCell ref="M130:P130"/>
    <mergeCell ref="M149:P149"/>
    <mergeCell ref="B7:B45"/>
    <mergeCell ref="K28:K29"/>
    <mergeCell ref="L28:L29"/>
    <mergeCell ref="G48:G49"/>
    <mergeCell ref="H48:H49"/>
    <mergeCell ref="I48:I49"/>
    <mergeCell ref="A347:A375"/>
    <mergeCell ref="A312:A344"/>
    <mergeCell ref="B312:B344"/>
    <mergeCell ref="B275:B309"/>
    <mergeCell ref="A275:A309"/>
    <mergeCell ref="M328:P328"/>
    <mergeCell ref="M343:P343"/>
    <mergeCell ref="M358:P358"/>
    <mergeCell ref="M374:P374"/>
    <mergeCell ref="B347:B375"/>
    <mergeCell ref="M289:P289"/>
    <mergeCell ref="M308:P308"/>
    <mergeCell ref="D359:P359"/>
    <mergeCell ref="D290:P290"/>
    <mergeCell ref="D329:P329"/>
    <mergeCell ref="L275:L276"/>
    <mergeCell ref="G292:G293"/>
    <mergeCell ref="H292:H293"/>
    <mergeCell ref="I292:I293"/>
    <mergeCell ref="J292:J293"/>
    <mergeCell ref="K292:K293"/>
    <mergeCell ref="L292:L293"/>
    <mergeCell ref="G275:G276"/>
    <mergeCell ref="H275:H276"/>
    <mergeCell ref="A190:A210"/>
    <mergeCell ref="B153:B187"/>
    <mergeCell ref="A153:A187"/>
    <mergeCell ref="D257:P257"/>
    <mergeCell ref="B244:B272"/>
    <mergeCell ref="A244:A272"/>
    <mergeCell ref="B213:B241"/>
    <mergeCell ref="A213:A241"/>
    <mergeCell ref="D226:P226"/>
    <mergeCell ref="M169:P169"/>
    <mergeCell ref="D170:P170"/>
    <mergeCell ref="M186:P186"/>
    <mergeCell ref="M209:P209"/>
    <mergeCell ref="M225:P225"/>
    <mergeCell ref="G228:G229"/>
    <mergeCell ref="D200:P200"/>
    <mergeCell ref="M240:P240"/>
    <mergeCell ref="B190:B210"/>
    <mergeCell ref="M199:P199"/>
    <mergeCell ref="M256:P256"/>
    <mergeCell ref="M271:P271"/>
    <mergeCell ref="L172:L173"/>
    <mergeCell ref="G190:G191"/>
    <mergeCell ref="H190:H191"/>
    <mergeCell ref="N1:N5"/>
    <mergeCell ref="O1:O5"/>
    <mergeCell ref="P1:P5"/>
    <mergeCell ref="M1:M5"/>
    <mergeCell ref="M25:P25"/>
    <mergeCell ref="M44:P44"/>
    <mergeCell ref="M64:P64"/>
    <mergeCell ref="M79:P79"/>
    <mergeCell ref="M95:P95"/>
    <mergeCell ref="J48:J49"/>
    <mergeCell ref="K48:K49"/>
    <mergeCell ref="L48:L49"/>
    <mergeCell ref="G1:I5"/>
    <mergeCell ref="J1:L5"/>
    <mergeCell ref="G7:G8"/>
    <mergeCell ref="H7:H8"/>
    <mergeCell ref="I7:I8"/>
    <mergeCell ref="J7:J8"/>
    <mergeCell ref="K7:K8"/>
    <mergeCell ref="L7:L8"/>
    <mergeCell ref="L67:L68"/>
    <mergeCell ref="G83:G84"/>
    <mergeCell ref="H83:H84"/>
    <mergeCell ref="I83:I84"/>
    <mergeCell ref="J83:J84"/>
    <mergeCell ref="K83:K84"/>
    <mergeCell ref="L83:L84"/>
    <mergeCell ref="G67:G68"/>
    <mergeCell ref="H67:H68"/>
    <mergeCell ref="I67:I68"/>
    <mergeCell ref="J67:J68"/>
    <mergeCell ref="K67:K68"/>
    <mergeCell ref="L98:L99"/>
    <mergeCell ref="G114:G115"/>
    <mergeCell ref="H114:H115"/>
    <mergeCell ref="I114:I115"/>
    <mergeCell ref="J114:J115"/>
    <mergeCell ref="K114:K115"/>
    <mergeCell ref="L114:L115"/>
    <mergeCell ref="G98:G99"/>
    <mergeCell ref="H98:H99"/>
    <mergeCell ref="I98:I99"/>
    <mergeCell ref="J98:J99"/>
    <mergeCell ref="K98:K99"/>
    <mergeCell ref="L133:L134"/>
    <mergeCell ref="G153:G154"/>
    <mergeCell ref="H153:H154"/>
    <mergeCell ref="I153:I154"/>
    <mergeCell ref="J153:J154"/>
    <mergeCell ref="K153:K154"/>
    <mergeCell ref="L153:L154"/>
    <mergeCell ref="G133:G134"/>
    <mergeCell ref="H133:H134"/>
    <mergeCell ref="I133:I134"/>
    <mergeCell ref="J133:J134"/>
    <mergeCell ref="K133:K134"/>
    <mergeCell ref="I190:I191"/>
    <mergeCell ref="J190:J191"/>
    <mergeCell ref="K190:K191"/>
    <mergeCell ref="L190:L191"/>
    <mergeCell ref="G172:G173"/>
    <mergeCell ref="H172:H173"/>
    <mergeCell ref="I172:I173"/>
    <mergeCell ref="J172:J173"/>
    <mergeCell ref="K172:K173"/>
    <mergeCell ref="L202:L203"/>
    <mergeCell ref="G213:G214"/>
    <mergeCell ref="H213:H214"/>
    <mergeCell ref="I213:I214"/>
    <mergeCell ref="J213:J214"/>
    <mergeCell ref="K213:K214"/>
    <mergeCell ref="L213:L214"/>
    <mergeCell ref="G202:G203"/>
    <mergeCell ref="H202:H203"/>
    <mergeCell ref="I202:I203"/>
    <mergeCell ref="J202:J203"/>
    <mergeCell ref="K202:K203"/>
    <mergeCell ref="I275:I276"/>
    <mergeCell ref="J275:J276"/>
    <mergeCell ref="K275:K276"/>
    <mergeCell ref="L312:L313"/>
    <mergeCell ref="G312:G313"/>
    <mergeCell ref="H312:H313"/>
    <mergeCell ref="H228:H229"/>
    <mergeCell ref="I228:I229"/>
    <mergeCell ref="J228:J229"/>
    <mergeCell ref="K228:K229"/>
    <mergeCell ref="L228:L229"/>
    <mergeCell ref="L244:L245"/>
    <mergeCell ref="G259:G260"/>
    <mergeCell ref="H259:H260"/>
    <mergeCell ref="I259:I260"/>
    <mergeCell ref="J259:J260"/>
    <mergeCell ref="K259:K260"/>
    <mergeCell ref="L259:L260"/>
    <mergeCell ref="G244:G245"/>
    <mergeCell ref="H244:H245"/>
    <mergeCell ref="I244:I245"/>
    <mergeCell ref="J244:J245"/>
    <mergeCell ref="K244:K245"/>
    <mergeCell ref="I312:I313"/>
    <mergeCell ref="J312:J313"/>
    <mergeCell ref="K312:K313"/>
    <mergeCell ref="L347:L348"/>
    <mergeCell ref="G361:G362"/>
    <mergeCell ref="H361:H362"/>
    <mergeCell ref="I361:I362"/>
    <mergeCell ref="J361:J362"/>
    <mergeCell ref="K361:K362"/>
    <mergeCell ref="L361:L362"/>
    <mergeCell ref="G347:G348"/>
    <mergeCell ref="H347:H348"/>
    <mergeCell ref="I347:I348"/>
    <mergeCell ref="J347:J348"/>
    <mergeCell ref="K347:K348"/>
    <mergeCell ref="G331:G332"/>
    <mergeCell ref="H331:H332"/>
    <mergeCell ref="I331:I332"/>
    <mergeCell ref="J331:J332"/>
    <mergeCell ref="L331:L332"/>
    <mergeCell ref="K331:K332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F00B0"/>
  </sheetPr>
  <dimension ref="A1:XFD997"/>
  <sheetViews>
    <sheetView topLeftCell="A217" zoomScale="80" zoomScaleNormal="80" workbookViewId="0">
      <selection activeCell="H15" sqref="H15"/>
    </sheetView>
  </sheetViews>
  <sheetFormatPr defaultColWidth="0" defaultRowHeight="18" x14ac:dyDescent="0.25"/>
  <cols>
    <col min="1" max="1" width="28.28515625" customWidth="1"/>
    <col min="2" max="2" width="9.140625" customWidth="1"/>
    <col min="3" max="3" width="13.5703125" style="366" customWidth="1"/>
    <col min="4" max="4" width="43" customWidth="1"/>
    <col min="5" max="5" width="17.28515625" style="366" customWidth="1"/>
    <col min="6" max="6" width="16.42578125" style="366" customWidth="1"/>
    <col min="7" max="12" width="8.7109375" style="366" customWidth="1"/>
    <col min="13" max="13" width="21.7109375" customWidth="1"/>
    <col min="14" max="14" width="14.85546875" customWidth="1"/>
    <col min="15" max="15" width="14" customWidth="1"/>
    <col min="16" max="16" width="13.7109375" customWidth="1"/>
    <col min="17" max="97" width="0" style="99" hidden="1" customWidth="1"/>
    <col min="98" max="16384" width="9.140625" hidden="1"/>
  </cols>
  <sheetData>
    <row r="1" spans="1:16" ht="40.5" x14ac:dyDescent="0.2">
      <c r="A1" s="60" t="s">
        <v>391</v>
      </c>
      <c r="B1" s="63" t="s">
        <v>5</v>
      </c>
      <c r="C1" s="374"/>
      <c r="D1" s="63" t="s">
        <v>5</v>
      </c>
      <c r="E1" s="374"/>
      <c r="F1" s="374"/>
      <c r="G1" s="853" t="s">
        <v>1413</v>
      </c>
      <c r="H1" s="854"/>
      <c r="I1" s="855"/>
      <c r="J1" s="853" t="s">
        <v>1414</v>
      </c>
      <c r="K1" s="854"/>
      <c r="L1" s="855"/>
      <c r="M1" s="963" t="s">
        <v>9</v>
      </c>
      <c r="N1" s="963" t="s">
        <v>10</v>
      </c>
      <c r="O1" s="963" t="s">
        <v>11</v>
      </c>
      <c r="P1" s="963" t="s">
        <v>12</v>
      </c>
    </row>
    <row r="2" spans="1:16" ht="20.25" x14ac:dyDescent="0.2">
      <c r="A2" s="61" t="s">
        <v>1</v>
      </c>
      <c r="B2" s="64" t="s">
        <v>6</v>
      </c>
      <c r="C2" s="375"/>
      <c r="D2" s="64" t="s">
        <v>59</v>
      </c>
      <c r="E2" s="375"/>
      <c r="F2" s="375"/>
      <c r="G2" s="856"/>
      <c r="H2" s="857"/>
      <c r="I2" s="858"/>
      <c r="J2" s="856"/>
      <c r="K2" s="857"/>
      <c r="L2" s="858"/>
      <c r="M2" s="964"/>
      <c r="N2" s="964"/>
      <c r="O2" s="964"/>
      <c r="P2" s="964"/>
    </row>
    <row r="3" spans="1:16" ht="20.25" x14ac:dyDescent="0.2">
      <c r="A3" s="61" t="s">
        <v>2</v>
      </c>
      <c r="B3" s="65"/>
      <c r="C3" s="376"/>
      <c r="D3" s="64" t="s">
        <v>60</v>
      </c>
      <c r="E3" s="375"/>
      <c r="F3" s="375"/>
      <c r="G3" s="856"/>
      <c r="H3" s="857"/>
      <c r="I3" s="858"/>
      <c r="J3" s="856"/>
      <c r="K3" s="857"/>
      <c r="L3" s="858"/>
      <c r="M3" s="964"/>
      <c r="N3" s="964"/>
      <c r="O3" s="964"/>
      <c r="P3" s="964"/>
    </row>
    <row r="4" spans="1:16" ht="20.25" x14ac:dyDescent="0.2">
      <c r="A4" s="61" t="s">
        <v>58</v>
      </c>
      <c r="B4" s="65"/>
      <c r="C4" s="376"/>
      <c r="D4" s="65"/>
      <c r="E4" s="376"/>
      <c r="F4" s="376"/>
      <c r="G4" s="856"/>
      <c r="H4" s="857"/>
      <c r="I4" s="858"/>
      <c r="J4" s="856"/>
      <c r="K4" s="857"/>
      <c r="L4" s="858"/>
      <c r="M4" s="964"/>
      <c r="N4" s="964"/>
      <c r="O4" s="964"/>
      <c r="P4" s="964"/>
    </row>
    <row r="5" spans="1:16" ht="21" thickBot="1" x14ac:dyDescent="0.25">
      <c r="A5" s="62" t="s">
        <v>4</v>
      </c>
      <c r="B5" s="66"/>
      <c r="C5" s="377"/>
      <c r="D5" s="66"/>
      <c r="E5" s="377"/>
      <c r="F5" s="377"/>
      <c r="G5" s="859"/>
      <c r="H5" s="860"/>
      <c r="I5" s="861"/>
      <c r="J5" s="859"/>
      <c r="K5" s="860"/>
      <c r="L5" s="861"/>
      <c r="M5" s="965"/>
      <c r="N5" s="965"/>
      <c r="O5" s="965"/>
      <c r="P5" s="965"/>
    </row>
    <row r="6" spans="1:16" ht="36.75" thickBot="1" x14ac:dyDescent="0.25">
      <c r="A6" s="181">
        <v>44888</v>
      </c>
      <c r="B6" s="68"/>
      <c r="C6" s="364" t="s">
        <v>1309</v>
      </c>
      <c r="D6" s="123" t="s">
        <v>1224</v>
      </c>
      <c r="E6" s="367" t="s">
        <v>1308</v>
      </c>
      <c r="F6" s="475" t="s">
        <v>1381</v>
      </c>
      <c r="G6" s="475" t="s">
        <v>1415</v>
      </c>
      <c r="H6" s="681" t="s">
        <v>1416</v>
      </c>
      <c r="I6" s="475" t="s">
        <v>1417</v>
      </c>
      <c r="J6" s="681" t="s">
        <v>1319</v>
      </c>
      <c r="K6" s="475" t="s">
        <v>1418</v>
      </c>
      <c r="L6" s="475" t="s">
        <v>1419</v>
      </c>
      <c r="M6" s="124">
        <f>'Данные по ТП'!C171</f>
        <v>0</v>
      </c>
      <c r="N6" s="125" t="s">
        <v>1225</v>
      </c>
      <c r="O6" s="124" t="s">
        <v>5</v>
      </c>
      <c r="P6" s="126">
        <f>'Данные по ТП'!F171</f>
        <v>0</v>
      </c>
    </row>
    <row r="7" spans="1:16" ht="19.5" thickBot="1" x14ac:dyDescent="0.25">
      <c r="A7" s="850" t="s">
        <v>1687</v>
      </c>
      <c r="B7" s="985" t="s">
        <v>795</v>
      </c>
      <c r="C7" s="378">
        <v>1</v>
      </c>
      <c r="D7" s="195"/>
      <c r="E7" s="408"/>
      <c r="F7" s="655">
        <f>((O7*1.73*220*0.9)/1000)+((N7*1.73*220*0.9)/1000)+((M7*1.73*220*0.9)/1000)</f>
        <v>0</v>
      </c>
      <c r="G7" s="845">
        <v>242</v>
      </c>
      <c r="H7" s="845">
        <v>232</v>
      </c>
      <c r="I7" s="845">
        <v>224</v>
      </c>
      <c r="J7" s="845">
        <v>402</v>
      </c>
      <c r="K7" s="845">
        <v>402</v>
      </c>
      <c r="L7" s="845">
        <v>404</v>
      </c>
      <c r="M7" s="228"/>
      <c r="N7" s="228"/>
      <c r="O7" s="228"/>
      <c r="P7" s="228"/>
    </row>
    <row r="8" spans="1:16" ht="19.5" thickBot="1" x14ac:dyDescent="0.25">
      <c r="A8" s="862"/>
      <c r="B8" s="986"/>
      <c r="C8" s="378">
        <v>2</v>
      </c>
      <c r="D8" s="195"/>
      <c r="E8" s="408"/>
      <c r="F8" s="655">
        <f t="shared" ref="F8:F11" si="0">((O8*1.73*220*0.9)/1000)+((N8*1.73*220*0.9)/1000)+((M8*1.73*220*0.9)/1000)</f>
        <v>0</v>
      </c>
      <c r="G8" s="846"/>
      <c r="H8" s="846"/>
      <c r="I8" s="846"/>
      <c r="J8" s="846"/>
      <c r="K8" s="846"/>
      <c r="L8" s="846"/>
      <c r="M8" s="228"/>
      <c r="N8" s="228"/>
      <c r="O8" s="228"/>
      <c r="P8" s="228"/>
    </row>
    <row r="9" spans="1:16" ht="19.5" thickBot="1" x14ac:dyDescent="0.25">
      <c r="A9" s="862"/>
      <c r="B9" s="986"/>
      <c r="C9" s="378">
        <v>3</v>
      </c>
      <c r="D9" s="195"/>
      <c r="E9" s="408"/>
      <c r="F9" s="655">
        <f t="shared" si="0"/>
        <v>0</v>
      </c>
      <c r="G9" s="655"/>
      <c r="H9" s="655"/>
      <c r="I9" s="655"/>
      <c r="J9" s="655"/>
      <c r="K9" s="655"/>
      <c r="L9" s="655"/>
      <c r="M9" s="228"/>
      <c r="N9" s="228"/>
      <c r="O9" s="228"/>
      <c r="P9" s="228"/>
    </row>
    <row r="10" spans="1:16" ht="19.5" thickBot="1" x14ac:dyDescent="0.25">
      <c r="A10" s="862"/>
      <c r="B10" s="986"/>
      <c r="C10" s="378">
        <v>4</v>
      </c>
      <c r="D10" s="195"/>
      <c r="E10" s="408"/>
      <c r="F10" s="655">
        <f t="shared" si="0"/>
        <v>0</v>
      </c>
      <c r="G10" s="655"/>
      <c r="H10" s="655"/>
      <c r="I10" s="655"/>
      <c r="J10" s="655"/>
      <c r="K10" s="655"/>
      <c r="L10" s="655"/>
      <c r="M10" s="202"/>
      <c r="N10" s="202"/>
      <c r="O10" s="202"/>
      <c r="P10" s="202"/>
    </row>
    <row r="11" spans="1:16" ht="19.5" thickBot="1" x14ac:dyDescent="0.25">
      <c r="A11" s="862"/>
      <c r="B11" s="986"/>
      <c r="C11" s="378">
        <v>5</v>
      </c>
      <c r="D11" s="195"/>
      <c r="E11" s="408"/>
      <c r="F11" s="655">
        <f t="shared" si="0"/>
        <v>0</v>
      </c>
      <c r="G11" s="655"/>
      <c r="H11" s="655"/>
      <c r="I11" s="655"/>
      <c r="J11" s="655"/>
      <c r="K11" s="655"/>
      <c r="L11" s="655"/>
      <c r="M11" s="202"/>
      <c r="N11" s="202"/>
      <c r="O11" s="202"/>
      <c r="P11" s="202"/>
    </row>
    <row r="12" spans="1:16" ht="19.5" thickBot="1" x14ac:dyDescent="0.25">
      <c r="A12" s="862"/>
      <c r="B12" s="986"/>
      <c r="C12" s="378"/>
      <c r="D12" s="195"/>
      <c r="E12" s="408"/>
      <c r="F12" s="655">
        <f>((O12*1.73*220*0.9)/1000)+((N12*1.73*220*0.9)/1000)+((M12*1.73*220*0.9)/1000)</f>
        <v>0</v>
      </c>
      <c r="G12" s="655"/>
      <c r="H12" s="655"/>
      <c r="I12" s="655"/>
      <c r="J12" s="655"/>
      <c r="K12" s="655"/>
      <c r="L12" s="655"/>
      <c r="M12" s="202"/>
      <c r="N12" s="202"/>
      <c r="O12" s="202"/>
      <c r="P12" s="202"/>
    </row>
    <row r="13" spans="1:16" ht="19.5" thickBot="1" x14ac:dyDescent="0.25">
      <c r="A13" s="862"/>
      <c r="B13" s="986"/>
      <c r="C13" s="378"/>
      <c r="D13" s="195"/>
      <c r="E13" s="408"/>
      <c r="F13" s="655">
        <f t="shared" ref="F13:F16" si="1">((O13*1.73*220*0.9)/1000)+((N13*1.73*220*0.9)/1000)+((M13*1.73*220*0.9)/1000)</f>
        <v>0</v>
      </c>
      <c r="G13" s="655"/>
      <c r="H13" s="655"/>
      <c r="I13" s="655"/>
      <c r="J13" s="655"/>
      <c r="K13" s="655"/>
      <c r="L13" s="655"/>
      <c r="M13" s="202"/>
      <c r="N13" s="202"/>
      <c r="O13" s="202"/>
      <c r="P13" s="202"/>
    </row>
    <row r="14" spans="1:16" ht="19.5" thickBot="1" x14ac:dyDescent="0.25">
      <c r="A14" s="862"/>
      <c r="B14" s="986"/>
      <c r="C14" s="378">
        <v>10</v>
      </c>
      <c r="D14" s="195" t="s">
        <v>1764</v>
      </c>
      <c r="E14" s="408"/>
      <c r="F14" s="655">
        <f t="shared" si="1"/>
        <v>6.8508000000000004</v>
      </c>
      <c r="G14" s="655"/>
      <c r="H14" s="655"/>
      <c r="I14" s="655"/>
      <c r="J14" s="655"/>
      <c r="K14" s="655"/>
      <c r="L14" s="655"/>
      <c r="M14" s="202">
        <v>2</v>
      </c>
      <c r="N14" s="202">
        <v>11</v>
      </c>
      <c r="O14" s="202">
        <v>7</v>
      </c>
      <c r="P14" s="202">
        <v>3</v>
      </c>
    </row>
    <row r="15" spans="1:16" ht="19.5" thickBot="1" x14ac:dyDescent="0.25">
      <c r="A15" s="862"/>
      <c r="B15" s="986"/>
      <c r="C15" s="378">
        <v>11</v>
      </c>
      <c r="D15" s="195" t="s">
        <v>1345</v>
      </c>
      <c r="E15" s="408"/>
      <c r="F15" s="655">
        <f t="shared" si="1"/>
        <v>0</v>
      </c>
      <c r="G15" s="655"/>
      <c r="H15" s="655"/>
      <c r="I15" s="655"/>
      <c r="J15" s="655"/>
      <c r="K15" s="655"/>
      <c r="L15" s="655"/>
      <c r="M15" s="202"/>
      <c r="N15" s="202"/>
      <c r="O15" s="202"/>
      <c r="P15" s="202"/>
    </row>
    <row r="16" spans="1:16" ht="19.5" thickBot="1" x14ac:dyDescent="0.25">
      <c r="A16" s="862"/>
      <c r="B16" s="986"/>
      <c r="C16" s="378">
        <v>12</v>
      </c>
      <c r="D16" s="195" t="s">
        <v>1765</v>
      </c>
      <c r="E16" s="408"/>
      <c r="F16" s="655">
        <f t="shared" si="1"/>
        <v>0</v>
      </c>
      <c r="G16" s="655"/>
      <c r="H16" s="655"/>
      <c r="I16" s="655"/>
      <c r="J16" s="655"/>
      <c r="K16" s="655"/>
      <c r="L16" s="655"/>
      <c r="M16" s="341">
        <v>0</v>
      </c>
      <c r="N16" s="341">
        <v>0</v>
      </c>
      <c r="O16" s="341">
        <v>0</v>
      </c>
      <c r="P16" s="341">
        <v>0</v>
      </c>
    </row>
    <row r="17" spans="1:17" ht="19.5" thickBot="1" x14ac:dyDescent="0.25">
      <c r="A17" s="862"/>
      <c r="B17" s="986"/>
      <c r="C17" s="378"/>
      <c r="D17" s="3"/>
      <c r="E17" s="370"/>
      <c r="F17" s="370"/>
      <c r="G17" s="370"/>
      <c r="H17" s="370"/>
      <c r="I17" s="370"/>
      <c r="J17" s="370"/>
      <c r="K17" s="370"/>
      <c r="L17" s="370"/>
      <c r="M17" s="70">
        <v>2</v>
      </c>
      <c r="N17" s="70">
        <v>11</v>
      </c>
      <c r="O17" s="70">
        <v>7</v>
      </c>
      <c r="P17" s="70">
        <v>3</v>
      </c>
    </row>
    <row r="18" spans="1:17" ht="19.5" thickBot="1" x14ac:dyDescent="0.25">
      <c r="A18" s="862"/>
      <c r="B18" s="986"/>
      <c r="C18" s="378"/>
      <c r="D18" s="3"/>
      <c r="E18" s="370"/>
      <c r="F18" s="370"/>
      <c r="G18" s="370"/>
      <c r="H18" s="370"/>
      <c r="I18" s="370"/>
      <c r="J18" s="370"/>
      <c r="K18" s="370"/>
      <c r="L18" s="370"/>
      <c r="M18" s="130">
        <f t="shared" ref="M18:O18" si="2">(M17*1.73*220*0.9)/1000</f>
        <v>0.68508000000000002</v>
      </c>
      <c r="N18" s="130">
        <f t="shared" si="2"/>
        <v>3.7679400000000003</v>
      </c>
      <c r="O18" s="130">
        <f t="shared" si="2"/>
        <v>2.3977799999999996</v>
      </c>
      <c r="P18" s="131"/>
      <c r="Q18" s="156"/>
    </row>
    <row r="19" spans="1:17" ht="18.75" thickBot="1" x14ac:dyDescent="0.25">
      <c r="A19" s="862"/>
      <c r="B19" s="986"/>
      <c r="C19" s="378"/>
      <c r="D19" s="3"/>
      <c r="E19" s="371"/>
      <c r="F19" s="371"/>
      <c r="G19" s="371"/>
      <c r="H19" s="371"/>
      <c r="I19" s="371"/>
      <c r="J19" s="371"/>
      <c r="K19" s="371"/>
      <c r="L19" s="371"/>
      <c r="M19" s="869">
        <f>(M18+N18+O18)</f>
        <v>6.8507999999999996</v>
      </c>
      <c r="N19" s="870"/>
      <c r="O19" s="870"/>
      <c r="P19" s="871"/>
    </row>
    <row r="20" spans="1:17" ht="19.5" thickBot="1" x14ac:dyDescent="0.25">
      <c r="A20" s="862"/>
      <c r="B20" s="986"/>
      <c r="C20" s="381"/>
      <c r="D20" s="954"/>
      <c r="E20" s="955"/>
      <c r="F20" s="955"/>
      <c r="G20" s="955"/>
      <c r="H20" s="955"/>
      <c r="I20" s="955"/>
      <c r="J20" s="955"/>
      <c r="K20" s="955"/>
      <c r="L20" s="955"/>
      <c r="M20" s="955"/>
      <c r="N20" s="955"/>
      <c r="O20" s="955"/>
      <c r="P20" s="956"/>
    </row>
    <row r="21" spans="1:17" ht="47.25" customHeight="1" thickBot="1" x14ac:dyDescent="0.25">
      <c r="A21" s="584"/>
      <c r="B21" s="584"/>
      <c r="C21" s="584"/>
      <c r="D21" s="598" t="str">
        <f>HYPERLINK("#Оглавление!h14","&lt;&lt;&lt;&lt;&lt;")</f>
        <v>&lt;&lt;&lt;&lt;&lt;</v>
      </c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</row>
    <row r="22" spans="1:17" ht="36.75" thickBot="1" x14ac:dyDescent="0.25">
      <c r="A22" s="735">
        <v>44888</v>
      </c>
      <c r="B22" s="74"/>
      <c r="C22" s="364" t="s">
        <v>1309</v>
      </c>
      <c r="D22" s="123" t="s">
        <v>1224</v>
      </c>
      <c r="E22" s="367" t="s">
        <v>1308</v>
      </c>
      <c r="F22" s="475" t="s">
        <v>1381</v>
      </c>
      <c r="G22" s="475" t="s">
        <v>1415</v>
      </c>
      <c r="H22" s="681" t="s">
        <v>1416</v>
      </c>
      <c r="I22" s="475" t="s">
        <v>1417</v>
      </c>
      <c r="J22" s="681" t="s">
        <v>1319</v>
      </c>
      <c r="K22" s="475" t="s">
        <v>1418</v>
      </c>
      <c r="L22" s="475" t="s">
        <v>1419</v>
      </c>
      <c r="M22" s="124" t="str">
        <f>'Данные по ТП'!C172</f>
        <v>ТМ-400/10</v>
      </c>
      <c r="N22" s="125" t="s">
        <v>1225</v>
      </c>
      <c r="O22" s="124" t="s">
        <v>5</v>
      </c>
      <c r="P22" s="126">
        <f>'Данные по ТП'!F172</f>
        <v>57695</v>
      </c>
    </row>
    <row r="23" spans="1:17" ht="38.25" thickBot="1" x14ac:dyDescent="0.25">
      <c r="A23" s="982" t="s">
        <v>1687</v>
      </c>
      <c r="B23" s="970" t="s">
        <v>796</v>
      </c>
      <c r="C23" s="378">
        <v>1</v>
      </c>
      <c r="D23" s="161" t="s">
        <v>1548</v>
      </c>
      <c r="E23" s="368"/>
      <c r="F23" s="655">
        <f>((O23*1.73*220*0.9)/1000)+((N23*1.73*220*0.9)/1000)+((M23*1.73*220*0.9)/1000)</f>
        <v>98.651520000000005</v>
      </c>
      <c r="G23" s="845"/>
      <c r="H23" s="845"/>
      <c r="I23" s="845"/>
      <c r="J23" s="845"/>
      <c r="K23" s="845"/>
      <c r="L23" s="845"/>
      <c r="M23" s="202">
        <v>94</v>
      </c>
      <c r="N23" s="202">
        <v>92</v>
      </c>
      <c r="O23" s="202">
        <v>102</v>
      </c>
      <c r="P23" s="202">
        <v>6</v>
      </c>
    </row>
    <row r="24" spans="1:17" ht="19.5" thickBot="1" x14ac:dyDescent="0.25">
      <c r="A24" s="983"/>
      <c r="B24" s="973"/>
      <c r="C24" s="378">
        <v>2</v>
      </c>
      <c r="D24" s="161" t="s">
        <v>1635</v>
      </c>
      <c r="E24" s="368"/>
      <c r="F24" s="655">
        <f t="shared" ref="F24:F27" si="3">((O24*1.73*220*0.9)/1000)+((N24*1.73*220*0.9)/1000)+((M24*1.73*220*0.9)/1000)</f>
        <v>0</v>
      </c>
      <c r="G24" s="846"/>
      <c r="H24" s="846"/>
      <c r="I24" s="846"/>
      <c r="J24" s="846"/>
      <c r="K24" s="846"/>
      <c r="L24" s="846"/>
      <c r="M24" s="202">
        <v>0</v>
      </c>
      <c r="N24" s="202">
        <v>0</v>
      </c>
      <c r="O24" s="202">
        <v>0</v>
      </c>
      <c r="P24" s="202">
        <v>0</v>
      </c>
    </row>
    <row r="25" spans="1:17" ht="19.5" thickBot="1" x14ac:dyDescent="0.25">
      <c r="A25" s="983"/>
      <c r="B25" s="973"/>
      <c r="C25" s="378">
        <v>3</v>
      </c>
      <c r="D25" s="161" t="s">
        <v>1508</v>
      </c>
      <c r="E25" s="368"/>
      <c r="F25" s="655">
        <f t="shared" si="3"/>
        <v>16.44192</v>
      </c>
      <c r="G25" s="655"/>
      <c r="H25" s="655"/>
      <c r="I25" s="655"/>
      <c r="J25" s="655"/>
      <c r="K25" s="655"/>
      <c r="L25" s="655"/>
      <c r="M25" s="202">
        <v>24</v>
      </c>
      <c r="N25" s="202">
        <v>11</v>
      </c>
      <c r="O25" s="202">
        <v>13</v>
      </c>
      <c r="P25" s="202">
        <v>6</v>
      </c>
    </row>
    <row r="26" spans="1:17" ht="19.5" thickBot="1" x14ac:dyDescent="0.25">
      <c r="A26" s="983"/>
      <c r="B26" s="973"/>
      <c r="C26" s="378">
        <v>4</v>
      </c>
      <c r="D26" s="161" t="s">
        <v>730</v>
      </c>
      <c r="E26" s="368"/>
      <c r="F26" s="655">
        <f t="shared" si="3"/>
        <v>0</v>
      </c>
      <c r="G26" s="655"/>
      <c r="H26" s="655"/>
      <c r="I26" s="655"/>
      <c r="J26" s="655"/>
      <c r="K26" s="655"/>
      <c r="L26" s="655"/>
      <c r="M26" s="202">
        <v>0</v>
      </c>
      <c r="N26" s="202">
        <v>0</v>
      </c>
      <c r="O26" s="202">
        <v>0</v>
      </c>
      <c r="P26" s="202">
        <v>0</v>
      </c>
    </row>
    <row r="27" spans="1:17" ht="19.5" thickBot="1" x14ac:dyDescent="0.25">
      <c r="A27" s="983"/>
      <c r="B27" s="973"/>
      <c r="C27" s="378">
        <v>5</v>
      </c>
      <c r="D27" s="161" t="s">
        <v>731</v>
      </c>
      <c r="E27" s="368"/>
      <c r="F27" s="655">
        <f t="shared" si="3"/>
        <v>0</v>
      </c>
      <c r="G27" s="655"/>
      <c r="H27" s="655"/>
      <c r="I27" s="655"/>
      <c r="J27" s="655"/>
      <c r="K27" s="655"/>
      <c r="L27" s="655"/>
      <c r="M27" s="202">
        <v>0</v>
      </c>
      <c r="N27" s="202">
        <v>0</v>
      </c>
      <c r="O27" s="202">
        <v>0</v>
      </c>
      <c r="P27" s="202">
        <v>0</v>
      </c>
    </row>
    <row r="28" spans="1:17" ht="19.5" thickBot="1" x14ac:dyDescent="0.25">
      <c r="A28" s="983"/>
      <c r="B28" s="973"/>
      <c r="C28" s="378">
        <v>6</v>
      </c>
      <c r="D28" s="161" t="s">
        <v>732</v>
      </c>
      <c r="E28" s="368"/>
      <c r="F28" s="655">
        <f>((O28*1.73*220*0.9)/1000)+((N28*1.73*220*0.9)/1000)+((M28*1.73*220*0.9)/1000)</f>
        <v>0</v>
      </c>
      <c r="G28" s="655"/>
      <c r="H28" s="655"/>
      <c r="I28" s="655"/>
      <c r="J28" s="655"/>
      <c r="K28" s="655"/>
      <c r="L28" s="655"/>
      <c r="M28" s="202">
        <v>0</v>
      </c>
      <c r="N28" s="202">
        <v>0</v>
      </c>
      <c r="O28" s="202">
        <v>0</v>
      </c>
      <c r="P28" s="202">
        <v>0</v>
      </c>
    </row>
    <row r="29" spans="1:17" ht="19.5" thickBot="1" x14ac:dyDescent="0.25">
      <c r="A29" s="983"/>
      <c r="B29" s="973"/>
      <c r="C29" s="378">
        <v>7</v>
      </c>
      <c r="D29" s="161" t="s">
        <v>81</v>
      </c>
      <c r="E29" s="368"/>
      <c r="F29" s="368"/>
      <c r="G29" s="368"/>
      <c r="H29" s="368"/>
      <c r="I29" s="368"/>
      <c r="J29" s="368"/>
      <c r="K29" s="368"/>
      <c r="L29" s="368"/>
      <c r="M29" s="202"/>
      <c r="N29" s="202"/>
      <c r="O29" s="202"/>
      <c r="P29" s="202"/>
    </row>
    <row r="30" spans="1:17" ht="19.5" thickBot="1" x14ac:dyDescent="0.25">
      <c r="A30" s="983"/>
      <c r="B30" s="973"/>
      <c r="C30" s="378">
        <v>8</v>
      </c>
      <c r="D30" s="161" t="s">
        <v>76</v>
      </c>
      <c r="E30" s="368"/>
      <c r="F30" s="368"/>
      <c r="G30" s="368"/>
      <c r="H30" s="368"/>
      <c r="I30" s="368"/>
      <c r="J30" s="368"/>
      <c r="K30" s="368"/>
      <c r="L30" s="368"/>
      <c r="M30" s="202"/>
      <c r="N30" s="202"/>
      <c r="O30" s="202"/>
      <c r="P30" s="202"/>
    </row>
    <row r="31" spans="1:17" ht="19.5" thickBot="1" x14ac:dyDescent="0.25">
      <c r="A31" s="983"/>
      <c r="B31" s="973"/>
      <c r="C31" s="378"/>
      <c r="D31" s="161"/>
      <c r="E31" s="368"/>
      <c r="F31" s="368"/>
      <c r="G31" s="368"/>
      <c r="H31" s="368"/>
      <c r="I31" s="368"/>
      <c r="J31" s="368"/>
      <c r="K31" s="368"/>
      <c r="L31" s="368"/>
      <c r="M31" s="202"/>
      <c r="N31" s="202"/>
      <c r="O31" s="202"/>
      <c r="P31" s="202"/>
    </row>
    <row r="32" spans="1:17" ht="19.5" thickBot="1" x14ac:dyDescent="0.25">
      <c r="A32" s="983"/>
      <c r="B32" s="973"/>
      <c r="C32" s="378"/>
      <c r="D32" s="161"/>
      <c r="E32" s="368"/>
      <c r="F32" s="368"/>
      <c r="G32" s="368"/>
      <c r="H32" s="368"/>
      <c r="I32" s="368"/>
      <c r="J32" s="368"/>
      <c r="K32" s="368"/>
      <c r="L32" s="368"/>
      <c r="M32" s="202"/>
      <c r="N32" s="202"/>
      <c r="O32" s="202"/>
      <c r="P32" s="202"/>
    </row>
    <row r="33" spans="1:17" ht="19.5" thickBot="1" x14ac:dyDescent="0.25">
      <c r="A33" s="983"/>
      <c r="B33" s="973"/>
      <c r="C33" s="378"/>
      <c r="D33" s="3" t="s">
        <v>1187</v>
      </c>
      <c r="E33" s="370"/>
      <c r="F33" s="370"/>
      <c r="G33" s="370"/>
      <c r="H33" s="370"/>
      <c r="I33" s="370"/>
      <c r="J33" s="370"/>
      <c r="K33" s="370"/>
      <c r="L33" s="370"/>
      <c r="M33" s="70">
        <f>SUM(M23:M32)</f>
        <v>118</v>
      </c>
      <c r="N33" s="70">
        <f>SUM(N23:N32)</f>
        <v>103</v>
      </c>
      <c r="O33" s="70">
        <f>SUM(O23:O32)</f>
        <v>115</v>
      </c>
      <c r="P33" s="70">
        <f>SUM(P23:P32)</f>
        <v>12</v>
      </c>
    </row>
    <row r="34" spans="1:17" ht="19.5" thickBot="1" x14ac:dyDescent="0.25">
      <c r="A34" s="983"/>
      <c r="B34" s="973"/>
      <c r="C34" s="378"/>
      <c r="D34" s="3" t="s">
        <v>1188</v>
      </c>
      <c r="E34" s="370"/>
      <c r="F34" s="370"/>
      <c r="G34" s="370"/>
      <c r="H34" s="370"/>
      <c r="I34" s="370"/>
      <c r="J34" s="370"/>
      <c r="K34" s="370"/>
      <c r="L34" s="370"/>
      <c r="M34" s="130">
        <f t="shared" ref="M34:O34" si="4">(M33*1.73*220*0.9)/1000</f>
        <v>40.419719999999991</v>
      </c>
      <c r="N34" s="130">
        <f t="shared" si="4"/>
        <v>35.281620000000004</v>
      </c>
      <c r="O34" s="130">
        <f t="shared" si="4"/>
        <v>39.392099999999999</v>
      </c>
      <c r="P34" s="131"/>
      <c r="Q34" s="156"/>
    </row>
    <row r="35" spans="1:17" ht="18.75" thickBot="1" x14ac:dyDescent="0.25">
      <c r="A35" s="983"/>
      <c r="B35" s="973"/>
      <c r="C35" s="378"/>
      <c r="D35" s="3" t="s">
        <v>1189</v>
      </c>
      <c r="E35" s="371"/>
      <c r="F35" s="371"/>
      <c r="G35" s="371"/>
      <c r="H35" s="371"/>
      <c r="I35" s="371"/>
      <c r="J35" s="371"/>
      <c r="K35" s="371"/>
      <c r="L35" s="371"/>
      <c r="M35" s="869">
        <f>(M34+N34+O34)</f>
        <v>115.09343999999999</v>
      </c>
      <c r="N35" s="870"/>
      <c r="O35" s="870"/>
      <c r="P35" s="871"/>
    </row>
    <row r="36" spans="1:17" ht="19.5" thickBot="1" x14ac:dyDescent="0.25">
      <c r="A36" s="983"/>
      <c r="B36" s="973"/>
      <c r="C36" s="381"/>
      <c r="D36" s="898"/>
      <c r="E36" s="899"/>
      <c r="F36" s="899"/>
      <c r="G36" s="899"/>
      <c r="H36" s="899"/>
      <c r="I36" s="899"/>
      <c r="J36" s="899"/>
      <c r="K36" s="899"/>
      <c r="L36" s="899"/>
      <c r="M36" s="899"/>
      <c r="N36" s="899"/>
      <c r="O36" s="899"/>
      <c r="P36" s="900"/>
    </row>
    <row r="37" spans="1:17" ht="36.75" thickBot="1" x14ac:dyDescent="0.25">
      <c r="A37" s="983"/>
      <c r="B37" s="973"/>
      <c r="C37" s="364" t="s">
        <v>1309</v>
      </c>
      <c r="D37" s="123" t="s">
        <v>1200</v>
      </c>
      <c r="E37" s="367" t="s">
        <v>1308</v>
      </c>
      <c r="F37" s="475" t="s">
        <v>1381</v>
      </c>
      <c r="G37" s="475" t="s">
        <v>1415</v>
      </c>
      <c r="H37" s="681" t="s">
        <v>1416</v>
      </c>
      <c r="I37" s="475" t="s">
        <v>1417</v>
      </c>
      <c r="J37" s="681" t="s">
        <v>1319</v>
      </c>
      <c r="K37" s="475" t="s">
        <v>1418</v>
      </c>
      <c r="L37" s="475" t="s">
        <v>1419</v>
      </c>
      <c r="M37" s="124" t="str">
        <f>'Данные по ТП'!C173</f>
        <v>ТМ-400/10</v>
      </c>
      <c r="N37" s="125" t="s">
        <v>1225</v>
      </c>
      <c r="O37" s="124" t="s">
        <v>5</v>
      </c>
      <c r="P37" s="126">
        <f>'Данные по ТП'!F173</f>
        <v>57987</v>
      </c>
    </row>
    <row r="38" spans="1:17" ht="38.25" thickBot="1" x14ac:dyDescent="0.25">
      <c r="A38" s="983"/>
      <c r="B38" s="973"/>
      <c r="C38" s="378">
        <v>9</v>
      </c>
      <c r="D38" s="161" t="s">
        <v>1547</v>
      </c>
      <c r="E38" s="368"/>
      <c r="F38" s="655">
        <f>((O38*1.73*220*0.9)/1000)+((N38*1.73*220*0.9)/1000)+((M38*1.73*220*0.9)/1000)</f>
        <v>28.088279999999997</v>
      </c>
      <c r="G38" s="845">
        <v>220</v>
      </c>
      <c r="H38" s="845">
        <v>226</v>
      </c>
      <c r="I38" s="845">
        <v>222</v>
      </c>
      <c r="J38" s="845">
        <v>389</v>
      </c>
      <c r="K38" s="845">
        <v>388</v>
      </c>
      <c r="L38" s="845">
        <v>388</v>
      </c>
      <c r="M38" s="202">
        <v>26</v>
      </c>
      <c r="N38" s="202">
        <v>33</v>
      </c>
      <c r="O38" s="202">
        <v>23</v>
      </c>
      <c r="P38" s="202">
        <v>10</v>
      </c>
    </row>
    <row r="39" spans="1:17" ht="19.5" thickBot="1" x14ac:dyDescent="0.25">
      <c r="A39" s="983"/>
      <c r="B39" s="973"/>
      <c r="C39" s="378">
        <v>10</v>
      </c>
      <c r="D39" s="161" t="s">
        <v>797</v>
      </c>
      <c r="E39" s="368"/>
      <c r="F39" s="655">
        <f t="shared" ref="F39:F42" si="5">((O39*1.73*220*0.9)/1000)+((N39*1.73*220*0.9)/1000)+((M39*1.73*220*0.9)/1000)</f>
        <v>0</v>
      </c>
      <c r="G39" s="846"/>
      <c r="H39" s="846"/>
      <c r="I39" s="846"/>
      <c r="J39" s="846"/>
      <c r="K39" s="846"/>
      <c r="L39" s="846"/>
      <c r="M39" s="202"/>
      <c r="N39" s="202"/>
      <c r="O39" s="202"/>
      <c r="P39" s="202"/>
    </row>
    <row r="40" spans="1:17" ht="19.5" thickBot="1" x14ac:dyDescent="0.25">
      <c r="A40" s="983"/>
      <c r="B40" s="973"/>
      <c r="C40" s="378">
        <v>11</v>
      </c>
      <c r="D40" s="161" t="s">
        <v>733</v>
      </c>
      <c r="E40" s="368"/>
      <c r="F40" s="655">
        <f t="shared" si="5"/>
        <v>34.939080000000004</v>
      </c>
      <c r="G40" s="655"/>
      <c r="H40" s="655"/>
      <c r="I40" s="655"/>
      <c r="J40" s="655"/>
      <c r="K40" s="655"/>
      <c r="L40" s="655"/>
      <c r="M40" s="202">
        <v>50</v>
      </c>
      <c r="N40" s="202">
        <v>19</v>
      </c>
      <c r="O40" s="202">
        <v>33</v>
      </c>
      <c r="P40" s="202">
        <v>10</v>
      </c>
    </row>
    <row r="41" spans="1:17" ht="19.5" thickBot="1" x14ac:dyDescent="0.25">
      <c r="A41" s="983"/>
      <c r="B41" s="973"/>
      <c r="C41" s="378">
        <v>12</v>
      </c>
      <c r="D41" s="161" t="s">
        <v>798</v>
      </c>
      <c r="E41" s="368"/>
      <c r="F41" s="655">
        <f t="shared" si="5"/>
        <v>0</v>
      </c>
      <c r="G41" s="655"/>
      <c r="H41" s="655"/>
      <c r="I41" s="655"/>
      <c r="J41" s="655"/>
      <c r="K41" s="655"/>
      <c r="L41" s="655"/>
      <c r="M41" s="202"/>
      <c r="N41" s="202"/>
      <c r="O41" s="202"/>
      <c r="P41" s="202"/>
    </row>
    <row r="42" spans="1:17" ht="19.5" thickBot="1" x14ac:dyDescent="0.25">
      <c r="A42" s="983"/>
      <c r="B42" s="973"/>
      <c r="C42" s="378">
        <v>13</v>
      </c>
      <c r="D42" s="161" t="s">
        <v>734</v>
      </c>
      <c r="E42" s="368"/>
      <c r="F42" s="655">
        <f t="shared" si="5"/>
        <v>0</v>
      </c>
      <c r="G42" s="655"/>
      <c r="H42" s="655"/>
      <c r="I42" s="655"/>
      <c r="J42" s="655"/>
      <c r="K42" s="655"/>
      <c r="L42" s="655"/>
      <c r="M42" s="202">
        <v>0</v>
      </c>
      <c r="N42" s="202">
        <v>0</v>
      </c>
      <c r="O42" s="202">
        <v>0</v>
      </c>
      <c r="P42" s="202">
        <v>0</v>
      </c>
    </row>
    <row r="43" spans="1:17" ht="19.5" thickBot="1" x14ac:dyDescent="0.25">
      <c r="A43" s="983"/>
      <c r="B43" s="973"/>
      <c r="C43" s="378">
        <v>14</v>
      </c>
      <c r="D43" s="161" t="s">
        <v>1636</v>
      </c>
      <c r="E43" s="368"/>
      <c r="F43" s="655">
        <f>((O43*1.73*220*0.9)/1000)+((N43*1.73*220*0.9)/1000)+((M43*1.73*220*0.9)/1000)</f>
        <v>0</v>
      </c>
      <c r="G43" s="655"/>
      <c r="H43" s="655"/>
      <c r="I43" s="655"/>
      <c r="J43" s="655"/>
      <c r="K43" s="655"/>
      <c r="L43" s="655"/>
      <c r="M43" s="202">
        <v>0</v>
      </c>
      <c r="N43" s="202">
        <v>0</v>
      </c>
      <c r="O43" s="202">
        <v>0</v>
      </c>
      <c r="P43" s="202">
        <v>0</v>
      </c>
    </row>
    <row r="44" spans="1:17" ht="19.5" thickBot="1" x14ac:dyDescent="0.25">
      <c r="A44" s="983"/>
      <c r="B44" s="973"/>
      <c r="C44" s="378">
        <v>15</v>
      </c>
      <c r="D44" s="161" t="s">
        <v>735</v>
      </c>
      <c r="E44" s="368"/>
      <c r="F44" s="655">
        <f t="shared" ref="F44:F45" si="6">((O44*1.73*220*0.9)/1000)+((N44*1.73*220*0.9)/1000)+((M44*1.73*220*0.9)/1000)</f>
        <v>48.640680000000003</v>
      </c>
      <c r="G44" s="655"/>
      <c r="H44" s="655"/>
      <c r="I44" s="655"/>
      <c r="J44" s="655"/>
      <c r="K44" s="655"/>
      <c r="L44" s="655"/>
      <c r="M44" s="202">
        <v>27</v>
      </c>
      <c r="N44" s="202">
        <v>52</v>
      </c>
      <c r="O44" s="202">
        <v>63</v>
      </c>
      <c r="P44" s="202">
        <v>35</v>
      </c>
    </row>
    <row r="45" spans="1:17" ht="19.5" thickBot="1" x14ac:dyDescent="0.25">
      <c r="A45" s="983"/>
      <c r="B45" s="973"/>
      <c r="C45" s="378">
        <v>16</v>
      </c>
      <c r="D45" s="161" t="s">
        <v>736</v>
      </c>
      <c r="E45" s="368"/>
      <c r="F45" s="655">
        <f t="shared" si="6"/>
        <v>0</v>
      </c>
      <c r="G45" s="655"/>
      <c r="H45" s="655"/>
      <c r="I45" s="655"/>
      <c r="J45" s="655"/>
      <c r="K45" s="655"/>
      <c r="L45" s="655"/>
      <c r="M45" s="202">
        <v>0</v>
      </c>
      <c r="N45" s="202">
        <v>0</v>
      </c>
      <c r="O45" s="202">
        <v>0</v>
      </c>
      <c r="P45" s="202">
        <v>0</v>
      </c>
    </row>
    <row r="46" spans="1:17" ht="19.5" thickBot="1" x14ac:dyDescent="0.25">
      <c r="A46" s="983"/>
      <c r="B46" s="973"/>
      <c r="C46" s="378"/>
      <c r="D46" s="161"/>
      <c r="E46" s="368"/>
      <c r="F46" s="368"/>
      <c r="G46" s="368"/>
      <c r="H46" s="368"/>
      <c r="I46" s="368"/>
      <c r="J46" s="368"/>
      <c r="K46" s="368"/>
      <c r="L46" s="368"/>
      <c r="M46" s="341"/>
      <c r="N46" s="341"/>
      <c r="O46" s="341"/>
      <c r="P46" s="341"/>
    </row>
    <row r="47" spans="1:17" ht="19.5" thickBot="1" x14ac:dyDescent="0.25">
      <c r="A47" s="983"/>
      <c r="B47" s="973"/>
      <c r="C47" s="378"/>
      <c r="D47" s="161"/>
      <c r="E47" s="368"/>
      <c r="F47" s="368"/>
      <c r="G47" s="368"/>
      <c r="H47" s="368"/>
      <c r="I47" s="368"/>
      <c r="J47" s="368"/>
      <c r="K47" s="368"/>
      <c r="L47" s="368"/>
      <c r="M47" s="341"/>
      <c r="N47" s="341"/>
      <c r="O47" s="341"/>
      <c r="P47" s="341"/>
    </row>
    <row r="48" spans="1:17" ht="19.5" thickBot="1" x14ac:dyDescent="0.25">
      <c r="A48" s="983"/>
      <c r="B48" s="973"/>
      <c r="C48" s="378"/>
      <c r="D48" s="3" t="s">
        <v>1186</v>
      </c>
      <c r="E48" s="370"/>
      <c r="F48" s="370"/>
      <c r="G48" s="370"/>
      <c r="H48" s="370"/>
      <c r="I48" s="370"/>
      <c r="J48" s="370"/>
      <c r="K48" s="370"/>
      <c r="L48" s="370"/>
      <c r="M48" s="70">
        <f>SUM(M38:M47)</f>
        <v>103</v>
      </c>
      <c r="N48" s="70">
        <f>SUM(N38:N47)</f>
        <v>104</v>
      </c>
      <c r="O48" s="70">
        <f>SUM(O38:O47)</f>
        <v>119</v>
      </c>
      <c r="P48" s="70">
        <f>SUM(P38:P47)</f>
        <v>55</v>
      </c>
    </row>
    <row r="49" spans="1:17" ht="19.5" thickBot="1" x14ac:dyDescent="0.25">
      <c r="A49" s="983"/>
      <c r="B49" s="973"/>
      <c r="C49" s="378"/>
      <c r="D49" s="3" t="s">
        <v>1188</v>
      </c>
      <c r="E49" s="370"/>
      <c r="F49" s="370"/>
      <c r="G49" s="370"/>
      <c r="H49" s="370"/>
      <c r="I49" s="370"/>
      <c r="J49" s="370"/>
      <c r="K49" s="370"/>
      <c r="L49" s="370"/>
      <c r="M49" s="130">
        <f t="shared" ref="M49:O49" si="7">(M48*1.73*220*0.9)/1000</f>
        <v>35.281620000000004</v>
      </c>
      <c r="N49" s="130">
        <f t="shared" si="7"/>
        <v>35.624159999999996</v>
      </c>
      <c r="O49" s="130">
        <f t="shared" si="7"/>
        <v>40.762260000000005</v>
      </c>
      <c r="P49" s="131"/>
      <c r="Q49" s="156"/>
    </row>
    <row r="50" spans="1:17" ht="18.75" thickBot="1" x14ac:dyDescent="0.25">
      <c r="A50" s="983"/>
      <c r="B50" s="973"/>
      <c r="C50" s="378"/>
      <c r="D50" s="3" t="s">
        <v>1190</v>
      </c>
      <c r="E50" s="371"/>
      <c r="F50" s="371"/>
      <c r="G50" s="371"/>
      <c r="H50" s="371"/>
      <c r="I50" s="371"/>
      <c r="J50" s="371"/>
      <c r="K50" s="371"/>
      <c r="L50" s="371"/>
      <c r="M50" s="869">
        <f>(M49+N49+O49)</f>
        <v>111.66803999999999</v>
      </c>
      <c r="N50" s="870"/>
      <c r="O50" s="870"/>
      <c r="P50" s="871"/>
    </row>
    <row r="51" spans="1:17" ht="19.5" thickBot="1" x14ac:dyDescent="0.25">
      <c r="A51" s="983"/>
      <c r="B51" s="973"/>
      <c r="C51" s="381"/>
      <c r="D51" s="898"/>
      <c r="E51" s="899"/>
      <c r="F51" s="899"/>
      <c r="G51" s="899"/>
      <c r="H51" s="899"/>
      <c r="I51" s="899"/>
      <c r="J51" s="899"/>
      <c r="K51" s="899"/>
      <c r="L51" s="899"/>
      <c r="M51" s="899"/>
      <c r="N51" s="899"/>
      <c r="O51" s="899"/>
      <c r="P51" s="900"/>
    </row>
    <row r="52" spans="1:17" ht="19.5" thickBot="1" x14ac:dyDescent="0.25">
      <c r="A52" s="984"/>
      <c r="B52" s="974"/>
      <c r="C52" s="415"/>
      <c r="D52" s="37" t="s">
        <v>53</v>
      </c>
      <c r="E52" s="384"/>
      <c r="F52" s="384"/>
      <c r="G52" s="384"/>
      <c r="H52" s="384"/>
      <c r="I52" s="384"/>
      <c r="J52" s="384"/>
      <c r="K52" s="384"/>
      <c r="L52" s="384"/>
      <c r="M52" s="67">
        <f>M48+M33</f>
        <v>221</v>
      </c>
      <c r="N52" s="67">
        <f>N48+N33</f>
        <v>207</v>
      </c>
      <c r="O52" s="67">
        <f>O48+O33</f>
        <v>234</v>
      </c>
      <c r="P52" s="67">
        <f>P48+P33</f>
        <v>67</v>
      </c>
    </row>
    <row r="53" spans="1:17" ht="46.5" customHeight="1" thickBot="1" x14ac:dyDescent="0.25">
      <c r="A53" s="606"/>
      <c r="B53" s="606"/>
      <c r="C53" s="606"/>
      <c r="D53" s="598" t="str">
        <f>HYPERLINK("#Оглавление!h14","&lt;&lt;&lt;&lt;&lt;")</f>
        <v>&lt;&lt;&lt;&lt;&lt;</v>
      </c>
      <c r="E53" s="606"/>
      <c r="F53" s="606"/>
      <c r="G53" s="606"/>
      <c r="H53" s="606"/>
      <c r="I53" s="606"/>
      <c r="J53" s="606"/>
      <c r="K53" s="606"/>
      <c r="L53" s="606"/>
      <c r="M53" s="606"/>
      <c r="N53" s="606"/>
      <c r="O53" s="606"/>
      <c r="P53" s="606"/>
    </row>
    <row r="54" spans="1:17" ht="36.75" thickBot="1" x14ac:dyDescent="0.25">
      <c r="A54" s="735">
        <v>44888</v>
      </c>
      <c r="B54" s="74"/>
      <c r="C54" s="364" t="s">
        <v>1309</v>
      </c>
      <c r="D54" s="123" t="s">
        <v>1224</v>
      </c>
      <c r="E54" s="367" t="s">
        <v>1308</v>
      </c>
      <c r="F54" s="475" t="s">
        <v>1381</v>
      </c>
      <c r="G54" s="475" t="s">
        <v>1415</v>
      </c>
      <c r="H54" s="681" t="s">
        <v>1416</v>
      </c>
      <c r="I54" s="475" t="s">
        <v>1417</v>
      </c>
      <c r="J54" s="681" t="s">
        <v>1319</v>
      </c>
      <c r="K54" s="475" t="s">
        <v>1418</v>
      </c>
      <c r="L54" s="475" t="s">
        <v>1419</v>
      </c>
      <c r="M54" s="124" t="str">
        <f>'Данные по ТП'!C174</f>
        <v>ТМ-630/10</v>
      </c>
      <c r="N54" s="125" t="s">
        <v>1225</v>
      </c>
      <c r="O54" s="124" t="s">
        <v>5</v>
      </c>
      <c r="P54" s="126">
        <f>'Данные по ТП'!F174</f>
        <v>1712</v>
      </c>
    </row>
    <row r="55" spans="1:17" ht="18" customHeight="1" thickBot="1" x14ac:dyDescent="0.25">
      <c r="A55" s="982" t="s">
        <v>1687</v>
      </c>
      <c r="B55" s="970" t="s">
        <v>800</v>
      </c>
      <c r="C55" s="378">
        <v>1</v>
      </c>
      <c r="D55" s="167" t="s">
        <v>606</v>
      </c>
      <c r="E55" s="372"/>
      <c r="F55" s="655">
        <f>((O55*1.73*220*0.9)/1000)+((N55*1.73*220*0.9)/1000)+((M55*1.73*220*0.9)/1000)</f>
        <v>0</v>
      </c>
      <c r="G55" s="845"/>
      <c r="H55" s="845"/>
      <c r="I55" s="845"/>
      <c r="J55" s="845"/>
      <c r="K55" s="845"/>
      <c r="L55" s="845"/>
      <c r="M55" s="228"/>
      <c r="N55" s="202"/>
      <c r="O55" s="202"/>
      <c r="P55" s="202"/>
    </row>
    <row r="56" spans="1:17" ht="19.5" thickBot="1" x14ac:dyDescent="0.25">
      <c r="A56" s="983"/>
      <c r="B56" s="973"/>
      <c r="C56" s="378">
        <v>2</v>
      </c>
      <c r="D56" s="167" t="s">
        <v>801</v>
      </c>
      <c r="E56" s="372"/>
      <c r="F56" s="655">
        <f t="shared" ref="F56:F59" si="8">((O56*1.73*220*0.9)/1000)+((N56*1.73*220*0.9)/1000)+((M56*1.73*220*0.9)/1000)</f>
        <v>0</v>
      </c>
      <c r="G56" s="846"/>
      <c r="H56" s="846"/>
      <c r="I56" s="846"/>
      <c r="J56" s="846"/>
      <c r="K56" s="846"/>
      <c r="L56" s="846"/>
      <c r="M56" s="228"/>
      <c r="N56" s="202"/>
      <c r="O56" s="202"/>
      <c r="P56" s="202"/>
    </row>
    <row r="57" spans="1:17" ht="19.5" thickBot="1" x14ac:dyDescent="0.25">
      <c r="A57" s="983"/>
      <c r="B57" s="973"/>
      <c r="C57" s="378">
        <v>3</v>
      </c>
      <c r="D57" s="167" t="s">
        <v>78</v>
      </c>
      <c r="E57" s="372"/>
      <c r="F57" s="655">
        <f t="shared" si="8"/>
        <v>0</v>
      </c>
      <c r="G57" s="655"/>
      <c r="H57" s="655"/>
      <c r="I57" s="655"/>
      <c r="J57" s="655"/>
      <c r="K57" s="655"/>
      <c r="L57" s="655"/>
      <c r="M57" s="228"/>
      <c r="N57" s="202"/>
      <c r="O57" s="202"/>
      <c r="P57" s="202"/>
    </row>
    <row r="58" spans="1:17" ht="19.5" customHeight="1" thickBot="1" x14ac:dyDescent="0.25">
      <c r="A58" s="983"/>
      <c r="B58" s="973"/>
      <c r="C58" s="378">
        <v>4</v>
      </c>
      <c r="D58" s="161" t="s">
        <v>737</v>
      </c>
      <c r="E58" s="368"/>
      <c r="F58" s="655">
        <f t="shared" si="8"/>
        <v>0</v>
      </c>
      <c r="G58" s="655"/>
      <c r="H58" s="655"/>
      <c r="I58" s="655"/>
      <c r="J58" s="655"/>
      <c r="K58" s="655"/>
      <c r="L58" s="655"/>
      <c r="M58" s="202">
        <v>0</v>
      </c>
      <c r="N58" s="202">
        <v>0</v>
      </c>
      <c r="O58" s="270">
        <v>0</v>
      </c>
      <c r="P58" s="202">
        <v>0</v>
      </c>
    </row>
    <row r="59" spans="1:17" ht="19.5" thickBot="1" x14ac:dyDescent="0.25">
      <c r="A59" s="983"/>
      <c r="B59" s="973"/>
      <c r="C59" s="378">
        <v>6</v>
      </c>
      <c r="D59" s="161" t="s">
        <v>738</v>
      </c>
      <c r="E59" s="368"/>
      <c r="F59" s="655">
        <f t="shared" si="8"/>
        <v>0</v>
      </c>
      <c r="G59" s="655"/>
      <c r="H59" s="655"/>
      <c r="I59" s="655"/>
      <c r="J59" s="655"/>
      <c r="K59" s="655"/>
      <c r="L59" s="655"/>
      <c r="M59" s="202">
        <v>0</v>
      </c>
      <c r="N59" s="202">
        <v>0</v>
      </c>
      <c r="O59" s="202">
        <v>0</v>
      </c>
      <c r="P59" s="202">
        <v>0</v>
      </c>
    </row>
    <row r="60" spans="1:17" ht="19.5" thickBot="1" x14ac:dyDescent="0.25">
      <c r="A60" s="983"/>
      <c r="B60" s="973"/>
      <c r="C60" s="378">
        <v>8</v>
      </c>
      <c r="D60" s="161" t="s">
        <v>739</v>
      </c>
      <c r="E60" s="368"/>
      <c r="F60" s="655">
        <f>((O60*1.73*220*0.9)/1000)+((N60*1.73*220*0.9)/1000)+((M60*1.73*220*0.9)/1000)</f>
        <v>0</v>
      </c>
      <c r="G60" s="655"/>
      <c r="H60" s="655"/>
      <c r="I60" s="655"/>
      <c r="J60" s="655"/>
      <c r="K60" s="655"/>
      <c r="L60" s="655"/>
      <c r="M60" s="202">
        <v>0</v>
      </c>
      <c r="N60" s="202">
        <v>0</v>
      </c>
      <c r="O60" s="202">
        <v>0</v>
      </c>
      <c r="P60" s="202">
        <v>0</v>
      </c>
    </row>
    <row r="61" spans="1:17" ht="19.5" thickBot="1" x14ac:dyDescent="0.25">
      <c r="A61" s="983"/>
      <c r="B61" s="973"/>
      <c r="C61" s="378" t="s">
        <v>1318</v>
      </c>
      <c r="D61" s="161" t="s">
        <v>989</v>
      </c>
      <c r="E61" s="368"/>
      <c r="F61" s="655">
        <f t="shared" ref="F61:F62" si="9">((O61*1.73*220*0.9)/1000)+((N61*1.73*220*0.9)/1000)+((M61*1.73*220*0.9)/1000)</f>
        <v>58.916879999999992</v>
      </c>
      <c r="G61" s="655"/>
      <c r="H61" s="655"/>
      <c r="I61" s="655"/>
      <c r="J61" s="655"/>
      <c r="K61" s="655"/>
      <c r="L61" s="655"/>
      <c r="M61" s="202">
        <v>49</v>
      </c>
      <c r="N61" s="202">
        <v>70</v>
      </c>
      <c r="O61" s="202">
        <v>53</v>
      </c>
      <c r="P61" s="202">
        <v>12</v>
      </c>
    </row>
    <row r="62" spans="1:17" ht="19.5" thickBot="1" x14ac:dyDescent="0.25">
      <c r="A62" s="983"/>
      <c r="B62" s="973"/>
      <c r="C62" s="378"/>
      <c r="D62" s="161"/>
      <c r="E62" s="368"/>
      <c r="F62" s="781">
        <f t="shared" si="9"/>
        <v>0</v>
      </c>
      <c r="G62" s="368"/>
      <c r="H62" s="368"/>
      <c r="I62" s="368"/>
      <c r="J62" s="368"/>
      <c r="K62" s="368"/>
      <c r="L62" s="368"/>
      <c r="M62" s="202"/>
      <c r="N62" s="202"/>
      <c r="O62" s="202"/>
      <c r="P62" s="202"/>
    </row>
    <row r="63" spans="1:17" ht="19.5" thickBot="1" x14ac:dyDescent="0.25">
      <c r="A63" s="983"/>
      <c r="B63" s="973"/>
      <c r="C63" s="378"/>
      <c r="D63" s="161"/>
      <c r="E63" s="368"/>
      <c r="F63" s="368"/>
      <c r="G63" s="368"/>
      <c r="H63" s="368"/>
      <c r="I63" s="368"/>
      <c r="J63" s="368"/>
      <c r="K63" s="368"/>
      <c r="L63" s="368"/>
      <c r="M63" s="202"/>
      <c r="N63" s="202"/>
      <c r="O63" s="202"/>
      <c r="P63" s="202"/>
    </row>
    <row r="64" spans="1:17" ht="19.5" thickBot="1" x14ac:dyDescent="0.25">
      <c r="A64" s="983"/>
      <c r="B64" s="973"/>
      <c r="C64" s="378"/>
      <c r="D64" s="3" t="s">
        <v>1187</v>
      </c>
      <c r="E64" s="370"/>
      <c r="F64" s="370"/>
      <c r="G64" s="370"/>
      <c r="H64" s="370"/>
      <c r="I64" s="370"/>
      <c r="J64" s="370"/>
      <c r="K64" s="370"/>
      <c r="L64" s="370"/>
      <c r="M64" s="70">
        <f>SUM(M58:M62)</f>
        <v>49</v>
      </c>
      <c r="N64" s="70">
        <f>SUM(N58:N61)</f>
        <v>70</v>
      </c>
      <c r="O64" s="70">
        <f>SUM(O58:O61)</f>
        <v>53</v>
      </c>
      <c r="P64" s="70">
        <f>SUM(P58:P61)</f>
        <v>12</v>
      </c>
    </row>
    <row r="65" spans="1:17" ht="19.5" thickBot="1" x14ac:dyDescent="0.25">
      <c r="A65" s="983"/>
      <c r="B65" s="973"/>
      <c r="C65" s="378"/>
      <c r="D65" s="3" t="s">
        <v>1188</v>
      </c>
      <c r="E65" s="370"/>
      <c r="F65" s="370"/>
      <c r="G65" s="370"/>
      <c r="H65" s="370"/>
      <c r="I65" s="370"/>
      <c r="J65" s="370"/>
      <c r="K65" s="370"/>
      <c r="L65" s="370"/>
      <c r="M65" s="130">
        <f t="shared" ref="M65:O65" si="10">(M64*1.73*220*0.9)/1000</f>
        <v>16.784459999999999</v>
      </c>
      <c r="N65" s="130">
        <f t="shared" si="10"/>
        <v>23.977799999999998</v>
      </c>
      <c r="O65" s="130">
        <f t="shared" si="10"/>
        <v>18.154619999999998</v>
      </c>
      <c r="P65" s="131"/>
      <c r="Q65" s="156"/>
    </row>
    <row r="66" spans="1:17" ht="18.75" thickBot="1" x14ac:dyDescent="0.25">
      <c r="A66" s="983"/>
      <c r="B66" s="973"/>
      <c r="C66" s="378"/>
      <c r="D66" s="3" t="s">
        <v>1189</v>
      </c>
      <c r="E66" s="371"/>
      <c r="F66" s="371"/>
      <c r="G66" s="371"/>
      <c r="H66" s="371"/>
      <c r="I66" s="371"/>
      <c r="J66" s="371"/>
      <c r="K66" s="371"/>
      <c r="L66" s="371"/>
      <c r="M66" s="869">
        <f>(M65+N65+O65)</f>
        <v>58.916879999999992</v>
      </c>
      <c r="N66" s="870"/>
      <c r="O66" s="870"/>
      <c r="P66" s="871"/>
      <c r="Q66" s="156"/>
    </row>
    <row r="67" spans="1:17" ht="19.5" thickBot="1" x14ac:dyDescent="0.25">
      <c r="A67" s="983"/>
      <c r="B67" s="973"/>
      <c r="C67" s="381"/>
      <c r="D67" s="898"/>
      <c r="E67" s="899"/>
      <c r="F67" s="899"/>
      <c r="G67" s="899"/>
      <c r="H67" s="899"/>
      <c r="I67" s="899"/>
      <c r="J67" s="899"/>
      <c r="K67" s="899"/>
      <c r="L67" s="899"/>
      <c r="M67" s="899"/>
      <c r="N67" s="899"/>
      <c r="O67" s="899"/>
      <c r="P67" s="900"/>
      <c r="Q67" s="156"/>
    </row>
    <row r="68" spans="1:17" ht="36.75" thickBot="1" x14ac:dyDescent="0.25">
      <c r="A68" s="983"/>
      <c r="B68" s="973"/>
      <c r="C68" s="364" t="s">
        <v>1309</v>
      </c>
      <c r="D68" s="123" t="s">
        <v>1200</v>
      </c>
      <c r="E68" s="367" t="s">
        <v>1308</v>
      </c>
      <c r="F68" s="475" t="s">
        <v>1381</v>
      </c>
      <c r="G68" s="475" t="s">
        <v>1415</v>
      </c>
      <c r="H68" s="681" t="s">
        <v>1416</v>
      </c>
      <c r="I68" s="475" t="s">
        <v>1417</v>
      </c>
      <c r="J68" s="681" t="s">
        <v>1319</v>
      </c>
      <c r="K68" s="475" t="s">
        <v>1418</v>
      </c>
      <c r="L68" s="475" t="s">
        <v>1419</v>
      </c>
      <c r="M68" s="124" t="str">
        <f>'Данные по ТП'!C175</f>
        <v>ТМ-630/10</v>
      </c>
      <c r="N68" s="125" t="s">
        <v>1225</v>
      </c>
      <c r="O68" s="124" t="s">
        <v>5</v>
      </c>
      <c r="P68" s="126">
        <f>'Данные по ТП'!F175</f>
        <v>1715</v>
      </c>
      <c r="Q68" s="156"/>
    </row>
    <row r="69" spans="1:17" ht="19.5" thickBot="1" x14ac:dyDescent="0.25">
      <c r="A69" s="983"/>
      <c r="B69" s="973"/>
      <c r="C69" s="378">
        <v>9</v>
      </c>
      <c r="D69" s="195" t="s">
        <v>18</v>
      </c>
      <c r="E69" s="408"/>
      <c r="F69" s="655">
        <f>((O69*1.73*220*0.9)/1000)+((N69*1.73*220*0.9)/1000)+((M69*1.73*220*0.9)/1000)</f>
        <v>0</v>
      </c>
      <c r="G69" s="845">
        <v>235</v>
      </c>
      <c r="H69" s="845">
        <v>233</v>
      </c>
      <c r="I69" s="845">
        <v>234</v>
      </c>
      <c r="J69" s="845">
        <v>404</v>
      </c>
      <c r="K69" s="845">
        <v>406</v>
      </c>
      <c r="L69" s="845">
        <v>405</v>
      </c>
      <c r="M69" s="228"/>
      <c r="N69" s="228"/>
      <c r="O69" s="228"/>
      <c r="P69" s="228"/>
    </row>
    <row r="70" spans="1:17" ht="19.5" thickBot="1" x14ac:dyDescent="0.25">
      <c r="A70" s="983"/>
      <c r="B70" s="973"/>
      <c r="C70" s="378">
        <v>10</v>
      </c>
      <c r="D70" s="161" t="s">
        <v>740</v>
      </c>
      <c r="E70" s="368"/>
      <c r="F70" s="655">
        <f t="shared" ref="F70:F73" si="11">((O70*1.73*220*0.9)/1000)+((N70*1.73*220*0.9)/1000)+((M70*1.73*220*0.9)/1000)</f>
        <v>67.137839999999997</v>
      </c>
      <c r="G70" s="846"/>
      <c r="H70" s="846"/>
      <c r="I70" s="846"/>
      <c r="J70" s="846"/>
      <c r="K70" s="846"/>
      <c r="L70" s="846"/>
      <c r="M70" s="202">
        <v>49</v>
      </c>
      <c r="N70" s="202">
        <v>65</v>
      </c>
      <c r="O70" s="202">
        <v>82</v>
      </c>
      <c r="P70" s="202">
        <v>32</v>
      </c>
    </row>
    <row r="71" spans="1:17" ht="19.5" thickBot="1" x14ac:dyDescent="0.25">
      <c r="A71" s="983"/>
      <c r="B71" s="973"/>
      <c r="C71" s="378">
        <v>11</v>
      </c>
      <c r="D71" s="161" t="s">
        <v>83</v>
      </c>
      <c r="E71" s="368"/>
      <c r="F71" s="655">
        <f t="shared" si="11"/>
        <v>0</v>
      </c>
      <c r="G71" s="655"/>
      <c r="H71" s="655"/>
      <c r="I71" s="655"/>
      <c r="J71" s="655"/>
      <c r="K71" s="655"/>
      <c r="L71" s="655"/>
      <c r="M71" s="202"/>
      <c r="N71" s="202"/>
      <c r="O71" s="202"/>
      <c r="P71" s="202"/>
    </row>
    <row r="72" spans="1:17" ht="19.5" thickBot="1" x14ac:dyDescent="0.25">
      <c r="A72" s="983"/>
      <c r="B72" s="973"/>
      <c r="C72" s="378">
        <v>12</v>
      </c>
      <c r="D72" s="161" t="s">
        <v>741</v>
      </c>
      <c r="E72" s="368"/>
      <c r="F72" s="655">
        <f t="shared" si="11"/>
        <v>45.21528</v>
      </c>
      <c r="G72" s="655"/>
      <c r="H72" s="655"/>
      <c r="I72" s="655"/>
      <c r="J72" s="655"/>
      <c r="K72" s="655"/>
      <c r="L72" s="655"/>
      <c r="M72" s="202">
        <v>41</v>
      </c>
      <c r="N72" s="202">
        <v>48</v>
      </c>
      <c r="O72" s="202">
        <v>43</v>
      </c>
      <c r="P72" s="202">
        <v>5</v>
      </c>
    </row>
    <row r="73" spans="1:17" ht="19.5" thickBot="1" x14ac:dyDescent="0.25">
      <c r="A73" s="983"/>
      <c r="B73" s="973"/>
      <c r="C73" s="378">
        <v>13</v>
      </c>
      <c r="D73" s="161" t="s">
        <v>85</v>
      </c>
      <c r="E73" s="368"/>
      <c r="F73" s="655">
        <f t="shared" si="11"/>
        <v>0</v>
      </c>
      <c r="G73" s="655"/>
      <c r="H73" s="655"/>
      <c r="I73" s="655"/>
      <c r="J73" s="655"/>
      <c r="K73" s="655"/>
      <c r="L73" s="655"/>
      <c r="M73" s="202"/>
      <c r="N73" s="202"/>
      <c r="O73" s="202"/>
      <c r="P73" s="202"/>
    </row>
    <row r="74" spans="1:17" ht="19.5" thickBot="1" x14ac:dyDescent="0.25">
      <c r="A74" s="983"/>
      <c r="B74" s="973"/>
      <c r="C74" s="378">
        <v>14</v>
      </c>
      <c r="D74" s="161" t="s">
        <v>742</v>
      </c>
      <c r="E74" s="368"/>
      <c r="F74" s="655">
        <f>((O74*1.73*220*0.9)/1000)+((N74*1.73*220*0.9)/1000)+((M74*1.73*220*0.9)/1000)</f>
        <v>26.375579999999999</v>
      </c>
      <c r="G74" s="655"/>
      <c r="H74" s="655"/>
      <c r="I74" s="655"/>
      <c r="J74" s="655"/>
      <c r="K74" s="655"/>
      <c r="L74" s="655"/>
      <c r="M74" s="202">
        <v>35</v>
      </c>
      <c r="N74" s="202">
        <v>21</v>
      </c>
      <c r="O74" s="202">
        <v>21</v>
      </c>
      <c r="P74" s="202">
        <v>10</v>
      </c>
    </row>
    <row r="75" spans="1:17" ht="19.5" thickBot="1" x14ac:dyDescent="0.25">
      <c r="A75" s="983"/>
      <c r="B75" s="973"/>
      <c r="C75" s="378" t="s">
        <v>1317</v>
      </c>
      <c r="D75" s="161" t="s">
        <v>989</v>
      </c>
      <c r="E75" s="368"/>
      <c r="F75" s="655">
        <f t="shared" ref="F75" si="12">((O75*1.73*220*0.9)/1000)+((N75*1.73*220*0.9)/1000)+((M75*1.73*220*0.9)/1000)</f>
        <v>64.74006</v>
      </c>
      <c r="G75" s="655"/>
      <c r="H75" s="655"/>
      <c r="I75" s="655"/>
      <c r="J75" s="655"/>
      <c r="K75" s="655"/>
      <c r="L75" s="655"/>
      <c r="M75" s="202">
        <v>69</v>
      </c>
      <c r="N75" s="202">
        <v>70</v>
      </c>
      <c r="O75" s="202">
        <v>50</v>
      </c>
      <c r="P75" s="202">
        <v>19</v>
      </c>
    </row>
    <row r="76" spans="1:17" ht="19.5" thickBot="1" x14ac:dyDescent="0.25">
      <c r="A76" s="983"/>
      <c r="B76" s="973"/>
      <c r="C76" s="378"/>
      <c r="D76" s="161"/>
      <c r="E76" s="368"/>
      <c r="F76" s="368"/>
      <c r="G76" s="368"/>
      <c r="H76" s="368"/>
      <c r="I76" s="368"/>
      <c r="J76" s="368"/>
      <c r="K76" s="368"/>
      <c r="L76" s="368"/>
      <c r="M76" s="341"/>
      <c r="N76" s="341"/>
      <c r="O76" s="341"/>
      <c r="P76" s="341"/>
    </row>
    <row r="77" spans="1:17" ht="19.5" thickBot="1" x14ac:dyDescent="0.25">
      <c r="A77" s="983"/>
      <c r="B77" s="973"/>
      <c r="C77" s="378"/>
      <c r="D77" s="161"/>
      <c r="E77" s="368"/>
      <c r="F77" s="368"/>
      <c r="G77" s="368"/>
      <c r="H77" s="368"/>
      <c r="I77" s="368"/>
      <c r="J77" s="368"/>
      <c r="K77" s="368"/>
      <c r="L77" s="368"/>
      <c r="M77" s="341"/>
      <c r="N77" s="341"/>
      <c r="O77" s="341"/>
      <c r="P77" s="341"/>
    </row>
    <row r="78" spans="1:17" ht="19.5" thickBot="1" x14ac:dyDescent="0.25">
      <c r="A78" s="983"/>
      <c r="B78" s="973"/>
      <c r="C78" s="378"/>
      <c r="D78" s="3" t="s">
        <v>1186</v>
      </c>
      <c r="E78" s="370"/>
      <c r="F78" s="370"/>
      <c r="G78" s="370"/>
      <c r="H78" s="370"/>
      <c r="I78" s="370"/>
      <c r="J78" s="370"/>
      <c r="K78" s="370"/>
      <c r="L78" s="370"/>
      <c r="M78" s="70">
        <f>SUM(M70:M77)</f>
        <v>194</v>
      </c>
      <c r="N78" s="70">
        <f>SUM(N70:N77)</f>
        <v>204</v>
      </c>
      <c r="O78" s="70">
        <f>SUM(O70:O77)</f>
        <v>196</v>
      </c>
      <c r="P78" s="70">
        <f>SUM(P70:P77)</f>
        <v>66</v>
      </c>
    </row>
    <row r="79" spans="1:17" ht="19.5" thickBot="1" x14ac:dyDescent="0.25">
      <c r="A79" s="983"/>
      <c r="B79" s="973"/>
      <c r="C79" s="378"/>
      <c r="D79" s="3" t="s">
        <v>1188</v>
      </c>
      <c r="E79" s="370"/>
      <c r="F79" s="370"/>
      <c r="G79" s="370"/>
      <c r="H79" s="370"/>
      <c r="I79" s="370"/>
      <c r="J79" s="370"/>
      <c r="K79" s="370"/>
      <c r="L79" s="370"/>
      <c r="M79" s="130">
        <f t="shared" ref="M79:O79" si="13">(M78*1.73*220*0.9)/1000</f>
        <v>66.452759999999998</v>
      </c>
      <c r="N79" s="130">
        <f t="shared" si="13"/>
        <v>69.878160000000008</v>
      </c>
      <c r="O79" s="130">
        <f t="shared" si="13"/>
        <v>67.137839999999997</v>
      </c>
      <c r="P79" s="131"/>
      <c r="Q79" s="156"/>
    </row>
    <row r="80" spans="1:17" ht="18.75" thickBot="1" x14ac:dyDescent="0.25">
      <c r="A80" s="983"/>
      <c r="B80" s="973"/>
      <c r="C80" s="378"/>
      <c r="D80" s="3" t="s">
        <v>1190</v>
      </c>
      <c r="E80" s="371"/>
      <c r="F80" s="371"/>
      <c r="G80" s="371"/>
      <c r="H80" s="371"/>
      <c r="I80" s="371"/>
      <c r="J80" s="371"/>
      <c r="K80" s="371"/>
      <c r="L80" s="371"/>
      <c r="M80" s="869">
        <f>(M79+N79+O79)</f>
        <v>203.46875999999997</v>
      </c>
      <c r="N80" s="870"/>
      <c r="O80" s="870"/>
      <c r="P80" s="871"/>
    </row>
    <row r="81" spans="1:17" ht="19.5" thickBot="1" x14ac:dyDescent="0.25">
      <c r="A81" s="984"/>
      <c r="B81" s="974"/>
      <c r="C81" s="415"/>
      <c r="D81" s="37" t="s">
        <v>53</v>
      </c>
      <c r="E81" s="384"/>
      <c r="F81" s="384"/>
      <c r="G81" s="384"/>
      <c r="H81" s="384"/>
      <c r="I81" s="384"/>
      <c r="J81" s="384"/>
      <c r="K81" s="384"/>
      <c r="L81" s="384"/>
      <c r="M81" s="67">
        <f>M78+M64</f>
        <v>243</v>
      </c>
      <c r="N81" s="67">
        <f>N78+N64</f>
        <v>274</v>
      </c>
      <c r="O81" s="67">
        <f>O78+O64</f>
        <v>249</v>
      </c>
      <c r="P81" s="67">
        <f>P78+P64</f>
        <v>78</v>
      </c>
    </row>
    <row r="82" spans="1:17" ht="33.75" customHeight="1" thickBot="1" x14ac:dyDescent="0.25">
      <c r="A82" s="606"/>
      <c r="B82" s="606"/>
      <c r="C82" s="606"/>
      <c r="D82" s="598" t="str">
        <f>HYPERLINK("#Оглавление!h14","&lt;&lt;&lt;&lt;&lt;")</f>
        <v>&lt;&lt;&lt;&lt;&lt;</v>
      </c>
      <c r="E82" s="606"/>
      <c r="F82" s="606"/>
      <c r="G82" s="606"/>
      <c r="H82" s="606"/>
      <c r="I82" s="606"/>
      <c r="J82" s="606"/>
      <c r="K82" s="606"/>
      <c r="L82" s="606"/>
      <c r="M82" s="606"/>
      <c r="N82" s="606"/>
      <c r="O82" s="606"/>
      <c r="P82" s="606"/>
    </row>
    <row r="83" spans="1:17" ht="36.75" thickBot="1" x14ac:dyDescent="0.25">
      <c r="A83" s="181">
        <v>44889</v>
      </c>
      <c r="B83" s="74"/>
      <c r="C83" s="364" t="s">
        <v>1309</v>
      </c>
      <c r="D83" s="123" t="s">
        <v>1224</v>
      </c>
      <c r="E83" s="367" t="s">
        <v>1308</v>
      </c>
      <c r="F83" s="475" t="s">
        <v>1381</v>
      </c>
      <c r="G83" s="475" t="s">
        <v>1415</v>
      </c>
      <c r="H83" s="681" t="s">
        <v>1416</v>
      </c>
      <c r="I83" s="475" t="s">
        <v>1417</v>
      </c>
      <c r="J83" s="681" t="s">
        <v>1319</v>
      </c>
      <c r="K83" s="475" t="s">
        <v>1418</v>
      </c>
      <c r="L83" s="475" t="s">
        <v>1419</v>
      </c>
      <c r="M83" s="124" t="str">
        <f>'Данные по ТП'!C176</f>
        <v>ТМ-630/10</v>
      </c>
      <c r="N83" s="125" t="s">
        <v>1225</v>
      </c>
      <c r="O83" s="124" t="s">
        <v>5</v>
      </c>
      <c r="P83" s="126">
        <f>'Данные по ТП'!F176</f>
        <v>63115</v>
      </c>
    </row>
    <row r="84" spans="1:17" ht="19.5" thickBot="1" x14ac:dyDescent="0.25">
      <c r="A84" s="850" t="s">
        <v>1679</v>
      </c>
      <c r="B84" s="970" t="s">
        <v>802</v>
      </c>
      <c r="C84" s="378">
        <v>1</v>
      </c>
      <c r="D84" s="161" t="s">
        <v>955</v>
      </c>
      <c r="E84" s="368"/>
      <c r="F84" s="655">
        <f>((O84*1.73*220*0.9)/1000)+((N84*1.73*220*0.9)/1000)+((M84*1.73*220*0.9)/1000)</f>
        <v>0</v>
      </c>
      <c r="G84" s="845">
        <v>230</v>
      </c>
      <c r="H84" s="845">
        <v>229</v>
      </c>
      <c r="I84" s="845">
        <v>225</v>
      </c>
      <c r="J84" s="845">
        <v>396</v>
      </c>
      <c r="K84" s="845">
        <v>391</v>
      </c>
      <c r="L84" s="845">
        <v>394</v>
      </c>
      <c r="M84" s="202"/>
      <c r="N84" s="202"/>
      <c r="O84" s="202"/>
      <c r="P84" s="202"/>
    </row>
    <row r="85" spans="1:17" ht="19.5" thickBot="1" x14ac:dyDescent="0.25">
      <c r="A85" s="862"/>
      <c r="B85" s="973"/>
      <c r="C85" s="378">
        <v>2</v>
      </c>
      <c r="D85" s="161" t="s">
        <v>743</v>
      </c>
      <c r="E85" s="368"/>
      <c r="F85" s="655">
        <f t="shared" ref="F85:F88" si="14">((O85*1.73*220*0.9)/1000)+((N85*1.73*220*0.9)/1000)+((M85*1.73*220*0.9)/1000)</f>
        <v>0</v>
      </c>
      <c r="G85" s="846"/>
      <c r="H85" s="846"/>
      <c r="I85" s="846"/>
      <c r="J85" s="846"/>
      <c r="K85" s="846"/>
      <c r="L85" s="846"/>
      <c r="M85" s="202"/>
      <c r="N85" s="202"/>
      <c r="O85" s="202"/>
      <c r="P85" s="202"/>
    </row>
    <row r="86" spans="1:17" ht="19.5" thickBot="1" x14ac:dyDescent="0.25">
      <c r="A86" s="862"/>
      <c r="B86" s="973"/>
      <c r="C86" s="378">
        <v>3</v>
      </c>
      <c r="D86" s="161" t="s">
        <v>956</v>
      </c>
      <c r="E86" s="368"/>
      <c r="F86" s="655">
        <f t="shared" si="14"/>
        <v>40.419720000000005</v>
      </c>
      <c r="G86" s="655"/>
      <c r="H86" s="655"/>
      <c r="I86" s="655"/>
      <c r="J86" s="655"/>
      <c r="K86" s="655"/>
      <c r="L86" s="655"/>
      <c r="M86" s="202">
        <v>16</v>
      </c>
      <c r="N86" s="202">
        <v>42</v>
      </c>
      <c r="O86" s="202">
        <v>60</v>
      </c>
      <c r="P86" s="202">
        <v>28</v>
      </c>
    </row>
    <row r="87" spans="1:17" ht="19.5" thickBot="1" x14ac:dyDescent="0.25">
      <c r="A87" s="862"/>
      <c r="B87" s="973"/>
      <c r="C87" s="378">
        <v>4</v>
      </c>
      <c r="D87" s="161" t="s">
        <v>744</v>
      </c>
      <c r="E87" s="368"/>
      <c r="F87" s="655">
        <f t="shared" si="14"/>
        <v>35.281620000000004</v>
      </c>
      <c r="G87" s="655"/>
      <c r="H87" s="655"/>
      <c r="I87" s="655"/>
      <c r="J87" s="655"/>
      <c r="K87" s="655"/>
      <c r="L87" s="655"/>
      <c r="M87" s="202">
        <v>35</v>
      </c>
      <c r="N87" s="202">
        <v>38</v>
      </c>
      <c r="O87" s="202">
        <v>30</v>
      </c>
      <c r="P87" s="202">
        <v>9</v>
      </c>
    </row>
    <row r="88" spans="1:17" ht="19.5" thickBot="1" x14ac:dyDescent="0.25">
      <c r="A88" s="862"/>
      <c r="B88" s="973"/>
      <c r="C88" s="378">
        <v>5</v>
      </c>
      <c r="D88" s="161" t="s">
        <v>79</v>
      </c>
      <c r="E88" s="368"/>
      <c r="F88" s="655">
        <f t="shared" si="14"/>
        <v>0</v>
      </c>
      <c r="G88" s="655"/>
      <c r="H88" s="655"/>
      <c r="I88" s="655"/>
      <c r="J88" s="655"/>
      <c r="K88" s="655"/>
      <c r="L88" s="655"/>
      <c r="M88" s="202"/>
      <c r="N88" s="202"/>
      <c r="O88" s="202"/>
      <c r="P88" s="202"/>
    </row>
    <row r="89" spans="1:17" ht="19.5" thickBot="1" x14ac:dyDescent="0.25">
      <c r="A89" s="862"/>
      <c r="B89" s="973"/>
      <c r="C89" s="378">
        <v>6</v>
      </c>
      <c r="D89" s="161" t="s">
        <v>764</v>
      </c>
      <c r="E89" s="368"/>
      <c r="F89" s="655">
        <f>((O89*1.73*220*0.9)/1000)+((N89*1.73*220*0.9)/1000)+((M89*1.73*220*0.9)/1000)</f>
        <v>0</v>
      </c>
      <c r="G89" s="655"/>
      <c r="H89" s="655"/>
      <c r="I89" s="655"/>
      <c r="J89" s="655"/>
      <c r="K89" s="655"/>
      <c r="L89" s="655"/>
      <c r="M89" s="202"/>
      <c r="N89" s="202"/>
      <c r="O89" s="202"/>
      <c r="P89" s="202"/>
    </row>
    <row r="90" spans="1:17" ht="19.5" thickBot="1" x14ac:dyDescent="0.25">
      <c r="A90" s="862"/>
      <c r="B90" s="973"/>
      <c r="C90" s="378">
        <v>7</v>
      </c>
      <c r="D90" s="161" t="s">
        <v>745</v>
      </c>
      <c r="E90" s="368"/>
      <c r="F90" s="655">
        <f t="shared" ref="F90:F92" si="15">((O90*1.73*220*0.9)/1000)+((N90*1.73*220*0.9)/1000)+((M90*1.73*220*0.9)/1000)</f>
        <v>43.160040000000002</v>
      </c>
      <c r="G90" s="655"/>
      <c r="H90" s="655"/>
      <c r="I90" s="655"/>
      <c r="J90" s="655"/>
      <c r="K90" s="655"/>
      <c r="L90" s="655"/>
      <c r="M90" s="202">
        <v>35</v>
      </c>
      <c r="N90" s="202">
        <v>33</v>
      </c>
      <c r="O90" s="202">
        <v>58</v>
      </c>
      <c r="P90" s="202">
        <v>15</v>
      </c>
    </row>
    <row r="91" spans="1:17" ht="19.5" thickBot="1" x14ac:dyDescent="0.25">
      <c r="A91" s="862"/>
      <c r="B91" s="973"/>
      <c r="C91" s="378">
        <v>8</v>
      </c>
      <c r="D91" s="161" t="s">
        <v>76</v>
      </c>
      <c r="E91" s="368"/>
      <c r="F91" s="655">
        <f t="shared" si="15"/>
        <v>0</v>
      </c>
      <c r="G91" s="655"/>
      <c r="H91" s="655"/>
      <c r="I91" s="655"/>
      <c r="J91" s="655"/>
      <c r="K91" s="655"/>
      <c r="L91" s="655"/>
      <c r="M91" s="202"/>
      <c r="N91" s="202"/>
      <c r="O91" s="202"/>
      <c r="P91" s="202"/>
    </row>
    <row r="92" spans="1:17" ht="19.5" thickBot="1" x14ac:dyDescent="0.25">
      <c r="A92" s="862"/>
      <c r="B92" s="973"/>
      <c r="C92" s="378"/>
      <c r="D92" s="161"/>
      <c r="E92" s="368"/>
      <c r="F92" s="655">
        <f t="shared" si="15"/>
        <v>0</v>
      </c>
      <c r="G92" s="655"/>
      <c r="H92" s="655"/>
      <c r="I92" s="655"/>
      <c r="J92" s="655"/>
      <c r="K92" s="655"/>
      <c r="L92" s="655"/>
      <c r="M92" s="341"/>
      <c r="N92" s="341"/>
      <c r="O92" s="341"/>
      <c r="P92" s="341"/>
    </row>
    <row r="93" spans="1:17" ht="19.5" thickBot="1" x14ac:dyDescent="0.25">
      <c r="A93" s="862"/>
      <c r="B93" s="973"/>
      <c r="C93" s="378"/>
      <c r="D93" s="161"/>
      <c r="E93" s="368"/>
      <c r="F93" s="368"/>
      <c r="G93" s="368"/>
      <c r="H93" s="368"/>
      <c r="I93" s="368"/>
      <c r="J93" s="368"/>
      <c r="K93" s="368"/>
      <c r="L93" s="368"/>
      <c r="M93" s="341"/>
      <c r="N93" s="341"/>
      <c r="O93" s="341"/>
      <c r="P93" s="341"/>
    </row>
    <row r="94" spans="1:17" ht="19.5" thickBot="1" x14ac:dyDescent="0.25">
      <c r="A94" s="862"/>
      <c r="B94" s="973"/>
      <c r="C94" s="378"/>
      <c r="D94" s="3" t="s">
        <v>1187</v>
      </c>
      <c r="E94" s="370"/>
      <c r="F94" s="370"/>
      <c r="G94" s="370"/>
      <c r="H94" s="370"/>
      <c r="I94" s="370"/>
      <c r="J94" s="370"/>
      <c r="K94" s="370"/>
      <c r="L94" s="370"/>
      <c r="M94" s="70">
        <f>SUM(M86:M93)</f>
        <v>86</v>
      </c>
      <c r="N94" s="70">
        <f>SUM(N86:N93)</f>
        <v>113</v>
      </c>
      <c r="O94" s="70">
        <f>SUM(O86:O93)</f>
        <v>148</v>
      </c>
      <c r="P94" s="70">
        <f>SUM(P86:P93)</f>
        <v>52</v>
      </c>
    </row>
    <row r="95" spans="1:17" ht="19.5" thickBot="1" x14ac:dyDescent="0.25">
      <c r="A95" s="862"/>
      <c r="B95" s="973"/>
      <c r="C95" s="378"/>
      <c r="D95" s="3" t="s">
        <v>1188</v>
      </c>
      <c r="E95" s="370"/>
      <c r="F95" s="370"/>
      <c r="G95" s="370"/>
      <c r="H95" s="370"/>
      <c r="I95" s="370"/>
      <c r="J95" s="370"/>
      <c r="K95" s="370"/>
      <c r="L95" s="370"/>
      <c r="M95" s="130">
        <f t="shared" ref="M95:O95" si="16">(M94*1.73*220*0.9)/1000</f>
        <v>29.45844</v>
      </c>
      <c r="N95" s="130">
        <f t="shared" si="16"/>
        <v>38.707020000000007</v>
      </c>
      <c r="O95" s="130">
        <f t="shared" si="16"/>
        <v>50.695920000000008</v>
      </c>
      <c r="P95" s="131"/>
      <c r="Q95" s="156"/>
    </row>
    <row r="96" spans="1:17" ht="18.75" thickBot="1" x14ac:dyDescent="0.25">
      <c r="A96" s="862"/>
      <c r="B96" s="973"/>
      <c r="C96" s="378"/>
      <c r="D96" s="3" t="s">
        <v>1189</v>
      </c>
      <c r="E96" s="371"/>
      <c r="F96" s="371"/>
      <c r="G96" s="371"/>
      <c r="H96" s="371"/>
      <c r="I96" s="371"/>
      <c r="J96" s="371"/>
      <c r="K96" s="371"/>
      <c r="L96" s="371"/>
      <c r="M96" s="869">
        <f>(M95+N95+O95)</f>
        <v>118.86138000000003</v>
      </c>
      <c r="N96" s="870"/>
      <c r="O96" s="870"/>
      <c r="P96" s="871"/>
    </row>
    <row r="97" spans="1:17" ht="19.5" thickBot="1" x14ac:dyDescent="0.25">
      <c r="A97" s="862"/>
      <c r="B97" s="973"/>
      <c r="C97" s="381"/>
      <c r="D97" s="898"/>
      <c r="E97" s="899"/>
      <c r="F97" s="899"/>
      <c r="G97" s="899"/>
      <c r="H97" s="899"/>
      <c r="I97" s="899"/>
      <c r="J97" s="899"/>
      <c r="K97" s="899"/>
      <c r="L97" s="899"/>
      <c r="M97" s="899"/>
      <c r="N97" s="899"/>
      <c r="O97" s="899"/>
      <c r="P97" s="900"/>
    </row>
    <row r="98" spans="1:17" ht="36.75" thickBot="1" x14ac:dyDescent="0.25">
      <c r="A98" s="862"/>
      <c r="B98" s="973"/>
      <c r="C98" s="364" t="s">
        <v>1309</v>
      </c>
      <c r="D98" s="123" t="s">
        <v>1200</v>
      </c>
      <c r="E98" s="367" t="s">
        <v>1308</v>
      </c>
      <c r="F98" s="475" t="s">
        <v>1381</v>
      </c>
      <c r="G98" s="475" t="s">
        <v>1415</v>
      </c>
      <c r="H98" s="681" t="s">
        <v>1416</v>
      </c>
      <c r="I98" s="475" t="s">
        <v>1417</v>
      </c>
      <c r="J98" s="681" t="s">
        <v>1319</v>
      </c>
      <c r="K98" s="475" t="s">
        <v>1418</v>
      </c>
      <c r="L98" s="475" t="s">
        <v>1419</v>
      </c>
      <c r="M98" s="124" t="str">
        <f>'Данные по ТП'!C175</f>
        <v>ТМ-630/10</v>
      </c>
      <c r="N98" s="125" t="s">
        <v>1225</v>
      </c>
      <c r="O98" s="124" t="s">
        <v>5</v>
      </c>
      <c r="P98" s="126">
        <f>'Данные по ТП'!F177</f>
        <v>62945</v>
      </c>
    </row>
    <row r="99" spans="1:17" ht="19.5" thickBot="1" x14ac:dyDescent="0.25">
      <c r="A99" s="862"/>
      <c r="B99" s="973"/>
      <c r="C99" s="378">
        <v>9</v>
      </c>
      <c r="D99" s="195" t="s">
        <v>18</v>
      </c>
      <c r="E99" s="408"/>
      <c r="F99" s="655">
        <f>((O99*1.73*220*0.9)/1000)+((N99*1.73*220*0.9)/1000)+((M99*1.73*220*0.9)/1000)</f>
        <v>0</v>
      </c>
      <c r="G99" s="845">
        <v>228</v>
      </c>
      <c r="H99" s="845">
        <v>228</v>
      </c>
      <c r="I99" s="845">
        <v>227</v>
      </c>
      <c r="J99" s="845">
        <v>396</v>
      </c>
      <c r="K99" s="845">
        <v>394</v>
      </c>
      <c r="L99" s="845">
        <v>394</v>
      </c>
      <c r="M99" s="202"/>
      <c r="N99" s="202"/>
      <c r="O99" s="202"/>
      <c r="P99" s="202"/>
    </row>
    <row r="100" spans="1:17" ht="19.5" thickBot="1" x14ac:dyDescent="0.25">
      <c r="A100" s="862"/>
      <c r="B100" s="973"/>
      <c r="C100" s="378">
        <v>10</v>
      </c>
      <c r="D100" s="195" t="s">
        <v>797</v>
      </c>
      <c r="E100" s="408"/>
      <c r="F100" s="655">
        <f t="shared" ref="F100:F103" si="17">((O100*1.73*220*0.9)/1000)+((N100*1.73*220*0.9)/1000)+((M100*1.73*220*0.9)/1000)</f>
        <v>0</v>
      </c>
      <c r="G100" s="846"/>
      <c r="H100" s="846"/>
      <c r="I100" s="846"/>
      <c r="J100" s="846"/>
      <c r="K100" s="846"/>
      <c r="L100" s="846"/>
      <c r="M100" s="202"/>
      <c r="N100" s="202"/>
      <c r="O100" s="202"/>
      <c r="P100" s="202"/>
    </row>
    <row r="101" spans="1:17" ht="19.5" thickBot="1" x14ac:dyDescent="0.25">
      <c r="A101" s="862"/>
      <c r="B101" s="973"/>
      <c r="C101" s="378">
        <v>11</v>
      </c>
      <c r="D101" s="161" t="s">
        <v>746</v>
      </c>
      <c r="E101" s="368"/>
      <c r="F101" s="655">
        <f t="shared" si="17"/>
        <v>0</v>
      </c>
      <c r="G101" s="655"/>
      <c r="H101" s="655"/>
      <c r="I101" s="655"/>
      <c r="J101" s="655"/>
      <c r="K101" s="655"/>
      <c r="L101" s="655"/>
      <c r="M101" s="202">
        <v>0</v>
      </c>
      <c r="N101" s="202">
        <v>0</v>
      </c>
      <c r="O101" s="202">
        <v>0</v>
      </c>
      <c r="P101" s="202">
        <v>0</v>
      </c>
    </row>
    <row r="102" spans="1:17" ht="19.5" thickBot="1" x14ac:dyDescent="0.25">
      <c r="A102" s="862"/>
      <c r="B102" s="973"/>
      <c r="C102" s="378">
        <v>12</v>
      </c>
      <c r="D102" s="161" t="s">
        <v>747</v>
      </c>
      <c r="E102" s="368"/>
      <c r="F102" s="655">
        <f t="shared" si="17"/>
        <v>0</v>
      </c>
      <c r="G102" s="655"/>
      <c r="H102" s="655"/>
      <c r="I102" s="655"/>
      <c r="J102" s="655"/>
      <c r="K102" s="655"/>
      <c r="L102" s="655"/>
      <c r="M102" s="202">
        <v>0</v>
      </c>
      <c r="N102" s="202">
        <v>0</v>
      </c>
      <c r="O102" s="202">
        <v>0</v>
      </c>
      <c r="P102" s="202">
        <v>0</v>
      </c>
    </row>
    <row r="103" spans="1:17" ht="19.5" thickBot="1" x14ac:dyDescent="0.25">
      <c r="A103" s="862"/>
      <c r="B103" s="973"/>
      <c r="C103" s="378">
        <v>13</v>
      </c>
      <c r="D103" s="161" t="s">
        <v>85</v>
      </c>
      <c r="E103" s="368"/>
      <c r="F103" s="655">
        <f t="shared" si="17"/>
        <v>0</v>
      </c>
      <c r="G103" s="655"/>
      <c r="H103" s="655"/>
      <c r="I103" s="655"/>
      <c r="J103" s="655"/>
      <c r="K103" s="655"/>
      <c r="L103" s="655"/>
      <c r="M103" s="202"/>
      <c r="N103" s="202"/>
      <c r="O103" s="202"/>
      <c r="P103" s="202"/>
    </row>
    <row r="104" spans="1:17" ht="19.5" thickBot="1" x14ac:dyDescent="0.25">
      <c r="A104" s="862"/>
      <c r="B104" s="973"/>
      <c r="C104" s="378">
        <v>14</v>
      </c>
      <c r="D104" s="161" t="s">
        <v>799</v>
      </c>
      <c r="E104" s="368"/>
      <c r="F104" s="655">
        <f>((O104*1.73*220*0.9)/1000)+((N104*1.73*220*0.9)/1000)+((M104*1.73*220*0.9)/1000)</f>
        <v>0</v>
      </c>
      <c r="G104" s="655"/>
      <c r="H104" s="655"/>
      <c r="I104" s="655"/>
      <c r="J104" s="655"/>
      <c r="K104" s="655"/>
      <c r="L104" s="655"/>
      <c r="M104" s="202"/>
      <c r="N104" s="202"/>
      <c r="O104" s="202"/>
      <c r="P104" s="202"/>
    </row>
    <row r="105" spans="1:17" ht="19.5" thickBot="1" x14ac:dyDescent="0.25">
      <c r="A105" s="862"/>
      <c r="B105" s="973"/>
      <c r="C105" s="378">
        <v>15</v>
      </c>
      <c r="D105" s="161" t="s">
        <v>748</v>
      </c>
      <c r="E105" s="368"/>
      <c r="F105" s="655">
        <f t="shared" ref="F105:F106" si="18">((O105*1.73*220*0.9)/1000)+((N105*1.73*220*0.9)/1000)+((M105*1.73*220*0.9)/1000)</f>
        <v>0</v>
      </c>
      <c r="G105" s="655"/>
      <c r="H105" s="655"/>
      <c r="I105" s="655"/>
      <c r="J105" s="655"/>
      <c r="K105" s="655"/>
      <c r="L105" s="655"/>
      <c r="M105" s="202">
        <v>0</v>
      </c>
      <c r="N105" s="202">
        <v>0</v>
      </c>
      <c r="O105" s="202">
        <v>0</v>
      </c>
      <c r="P105" s="202">
        <v>0</v>
      </c>
    </row>
    <row r="106" spans="1:17" ht="19.5" thickBot="1" x14ac:dyDescent="0.25">
      <c r="A106" s="862"/>
      <c r="B106" s="973"/>
      <c r="C106" s="378">
        <v>16</v>
      </c>
      <c r="D106" s="161" t="s">
        <v>803</v>
      </c>
      <c r="E106" s="368"/>
      <c r="F106" s="655">
        <f t="shared" si="18"/>
        <v>0</v>
      </c>
      <c r="G106" s="655"/>
      <c r="H106" s="655"/>
      <c r="I106" s="655"/>
      <c r="J106" s="655"/>
      <c r="K106" s="655"/>
      <c r="L106" s="655"/>
      <c r="M106" s="202"/>
      <c r="N106" s="202"/>
      <c r="O106" s="202"/>
      <c r="P106" s="202"/>
    </row>
    <row r="107" spans="1:17" ht="19.5" thickBot="1" x14ac:dyDescent="0.25">
      <c r="A107" s="862"/>
      <c r="B107" s="973"/>
      <c r="C107" s="378"/>
      <c r="D107" s="161"/>
      <c r="E107" s="368"/>
      <c r="F107" s="368"/>
      <c r="G107" s="368"/>
      <c r="H107" s="368"/>
      <c r="I107" s="368"/>
      <c r="J107" s="368"/>
      <c r="K107" s="368"/>
      <c r="L107" s="368"/>
      <c r="M107" s="341"/>
      <c r="N107" s="341"/>
      <c r="O107" s="341"/>
      <c r="P107" s="341"/>
    </row>
    <row r="108" spans="1:17" ht="19.5" thickBot="1" x14ac:dyDescent="0.25">
      <c r="A108" s="862"/>
      <c r="B108" s="973"/>
      <c r="C108" s="378"/>
      <c r="D108" s="161"/>
      <c r="E108" s="368"/>
      <c r="F108" s="368"/>
      <c r="G108" s="368"/>
      <c r="H108" s="368"/>
      <c r="I108" s="368"/>
      <c r="J108" s="368"/>
      <c r="K108" s="368"/>
      <c r="L108" s="368"/>
      <c r="M108" s="341"/>
      <c r="N108" s="341"/>
      <c r="O108" s="341"/>
      <c r="P108" s="341"/>
    </row>
    <row r="109" spans="1:17" ht="19.5" thickBot="1" x14ac:dyDescent="0.25">
      <c r="A109" s="862"/>
      <c r="B109" s="973"/>
      <c r="C109" s="378"/>
      <c r="D109" s="3" t="s">
        <v>1186</v>
      </c>
      <c r="E109" s="370"/>
      <c r="F109" s="370"/>
      <c r="G109" s="370"/>
      <c r="H109" s="370"/>
      <c r="I109" s="370"/>
      <c r="J109" s="370"/>
      <c r="K109" s="370"/>
      <c r="L109" s="370"/>
      <c r="M109" s="70">
        <f>SUM(M101:M106)</f>
        <v>0</v>
      </c>
      <c r="N109" s="70">
        <f>SUM(N101:N106)</f>
        <v>0</v>
      </c>
      <c r="O109" s="70">
        <f>SUM(O101:O106)</f>
        <v>0</v>
      </c>
      <c r="P109" s="70">
        <f>SUM(P101:P106)</f>
        <v>0</v>
      </c>
    </row>
    <row r="110" spans="1:17" ht="19.5" thickBot="1" x14ac:dyDescent="0.25">
      <c r="A110" s="862"/>
      <c r="B110" s="973"/>
      <c r="C110" s="378"/>
      <c r="D110" s="3" t="s">
        <v>1188</v>
      </c>
      <c r="E110" s="370"/>
      <c r="F110" s="370"/>
      <c r="G110" s="370"/>
      <c r="H110" s="370"/>
      <c r="I110" s="370"/>
      <c r="J110" s="370"/>
      <c r="K110" s="370"/>
      <c r="L110" s="370"/>
      <c r="M110" s="130">
        <f t="shared" ref="M110:O110" si="19">(M109*1.73*220*0.9)/1000</f>
        <v>0</v>
      </c>
      <c r="N110" s="130">
        <f t="shared" si="19"/>
        <v>0</v>
      </c>
      <c r="O110" s="130">
        <f t="shared" si="19"/>
        <v>0</v>
      </c>
      <c r="P110" s="131"/>
      <c r="Q110" s="156"/>
    </row>
    <row r="111" spans="1:17" ht="18.75" thickBot="1" x14ac:dyDescent="0.25">
      <c r="A111" s="862"/>
      <c r="B111" s="973"/>
      <c r="C111" s="378"/>
      <c r="D111" s="3" t="s">
        <v>1190</v>
      </c>
      <c r="E111" s="371"/>
      <c r="F111" s="371"/>
      <c r="G111" s="371"/>
      <c r="H111" s="371"/>
      <c r="I111" s="371"/>
      <c r="J111" s="371"/>
      <c r="K111" s="371"/>
      <c r="L111" s="371"/>
      <c r="M111" s="869">
        <f>(M110+N110+O110)</f>
        <v>0</v>
      </c>
      <c r="N111" s="870"/>
      <c r="O111" s="870"/>
      <c r="P111" s="871"/>
    </row>
    <row r="112" spans="1:17" ht="19.5" thickBot="1" x14ac:dyDescent="0.25">
      <c r="A112" s="863"/>
      <c r="B112" s="974"/>
      <c r="C112" s="415"/>
      <c r="D112" s="37" t="s">
        <v>53</v>
      </c>
      <c r="E112" s="384"/>
      <c r="F112" s="384"/>
      <c r="G112" s="384"/>
      <c r="H112" s="384"/>
      <c r="I112" s="384"/>
      <c r="J112" s="384"/>
      <c r="K112" s="384"/>
      <c r="L112" s="384"/>
      <c r="M112" s="67">
        <f>M109+M94</f>
        <v>86</v>
      </c>
      <c r="N112" s="67">
        <f>N109+N94</f>
        <v>113</v>
      </c>
      <c r="O112" s="67">
        <f>O109+O94</f>
        <v>148</v>
      </c>
      <c r="P112" s="67">
        <f>P109+P94</f>
        <v>52</v>
      </c>
    </row>
    <row r="113" spans="1:16" ht="31.5" customHeight="1" thickBot="1" x14ac:dyDescent="0.25">
      <c r="A113" s="606"/>
      <c r="B113" s="606"/>
      <c r="C113" s="606"/>
      <c r="D113" s="598" t="str">
        <f>HYPERLINK("#Оглавление!h14","&lt;&lt;&lt;&lt;&lt;")</f>
        <v>&lt;&lt;&lt;&lt;&lt;</v>
      </c>
      <c r="E113" s="606"/>
      <c r="F113" s="606"/>
      <c r="G113" s="606"/>
      <c r="H113" s="606"/>
      <c r="I113" s="606"/>
      <c r="J113" s="606"/>
      <c r="K113" s="606"/>
      <c r="L113" s="606"/>
      <c r="M113" s="606"/>
      <c r="N113" s="606"/>
      <c r="O113" s="606"/>
      <c r="P113" s="606"/>
    </row>
    <row r="114" spans="1:16" ht="36.75" thickBot="1" x14ac:dyDescent="0.25">
      <c r="A114" s="181">
        <v>44889</v>
      </c>
      <c r="B114" s="74"/>
      <c r="C114" s="364" t="s">
        <v>1309</v>
      </c>
      <c r="D114" s="123" t="s">
        <v>1224</v>
      </c>
      <c r="E114" s="367" t="s">
        <v>1308</v>
      </c>
      <c r="F114" s="475" t="s">
        <v>1381</v>
      </c>
      <c r="G114" s="475" t="s">
        <v>1415</v>
      </c>
      <c r="H114" s="681" t="s">
        <v>1416</v>
      </c>
      <c r="I114" s="475" t="s">
        <v>1417</v>
      </c>
      <c r="J114" s="681" t="s">
        <v>1319</v>
      </c>
      <c r="K114" s="475" t="s">
        <v>1418</v>
      </c>
      <c r="L114" s="475" t="s">
        <v>1419</v>
      </c>
      <c r="M114" s="124" t="str">
        <f>'Данные по ТП'!C178</f>
        <v>ТМ-630/10</v>
      </c>
      <c r="N114" s="125" t="s">
        <v>1225</v>
      </c>
      <c r="O114" s="124" t="s">
        <v>5</v>
      </c>
      <c r="P114" s="126">
        <f>'Данные по ТП'!F178</f>
        <v>46927</v>
      </c>
    </row>
    <row r="115" spans="1:16" ht="20.25" customHeight="1" thickBot="1" x14ac:dyDescent="0.25">
      <c r="A115" s="850" t="s">
        <v>1649</v>
      </c>
      <c r="B115" s="970" t="s">
        <v>804</v>
      </c>
      <c r="C115" s="378">
        <v>1</v>
      </c>
      <c r="D115" s="195" t="s">
        <v>606</v>
      </c>
      <c r="E115" s="408"/>
      <c r="F115" s="655">
        <f>((O115*1.73*220*0.9)/1000)+((N115*1.73*220*0.9)/1000)+((M115*1.73*220*0.9)/1000)</f>
        <v>0</v>
      </c>
      <c r="G115" s="845">
        <v>233</v>
      </c>
      <c r="H115" s="845">
        <v>233</v>
      </c>
      <c r="I115" s="845">
        <v>240</v>
      </c>
      <c r="J115" s="845">
        <v>410</v>
      </c>
      <c r="K115" s="845">
        <v>406</v>
      </c>
      <c r="L115" s="845">
        <v>406</v>
      </c>
      <c r="M115" s="228"/>
      <c r="N115" s="202"/>
      <c r="O115" s="202"/>
      <c r="P115" s="202"/>
    </row>
    <row r="116" spans="1:16" ht="19.5" customHeight="1" thickBot="1" x14ac:dyDescent="0.25">
      <c r="A116" s="862"/>
      <c r="B116" s="973"/>
      <c r="C116" s="378">
        <v>2</v>
      </c>
      <c r="D116" s="161" t="s">
        <v>749</v>
      </c>
      <c r="E116" s="368"/>
      <c r="F116" s="655">
        <f t="shared" ref="F116:F119" si="20">((O116*1.73*220*0.9)/1000)+((N116*1.73*220*0.9)/1000)+((M116*1.73*220*0.9)/1000)</f>
        <v>32.883839999999999</v>
      </c>
      <c r="G116" s="846"/>
      <c r="H116" s="846"/>
      <c r="I116" s="846"/>
      <c r="J116" s="846"/>
      <c r="K116" s="846"/>
      <c r="L116" s="846"/>
      <c r="M116" s="202">
        <v>19</v>
      </c>
      <c r="N116" s="202">
        <v>63</v>
      </c>
      <c r="O116" s="202">
        <v>14</v>
      </c>
      <c r="P116" s="202">
        <v>38</v>
      </c>
    </row>
    <row r="117" spans="1:16" ht="19.5" customHeight="1" thickBot="1" x14ac:dyDescent="0.25">
      <c r="A117" s="862"/>
      <c r="B117" s="973"/>
      <c r="C117" s="378">
        <v>3</v>
      </c>
      <c r="D117" s="161" t="s">
        <v>78</v>
      </c>
      <c r="E117" s="368"/>
      <c r="F117" s="655">
        <f t="shared" si="20"/>
        <v>0</v>
      </c>
      <c r="G117" s="655"/>
      <c r="H117" s="655"/>
      <c r="I117" s="655"/>
      <c r="J117" s="655"/>
      <c r="K117" s="655"/>
      <c r="L117" s="655"/>
      <c r="M117" s="202"/>
      <c r="N117" s="202"/>
      <c r="O117" s="202"/>
      <c r="P117" s="202"/>
    </row>
    <row r="118" spans="1:16" ht="19.5" thickBot="1" x14ac:dyDescent="0.25">
      <c r="A118" s="862"/>
      <c r="B118" s="973"/>
      <c r="C118" s="378">
        <v>4</v>
      </c>
      <c r="D118" s="161" t="s">
        <v>750</v>
      </c>
      <c r="E118" s="368"/>
      <c r="F118" s="655">
        <f t="shared" si="20"/>
        <v>0</v>
      </c>
      <c r="G118" s="655"/>
      <c r="H118" s="655"/>
      <c r="I118" s="655"/>
      <c r="J118" s="655"/>
      <c r="K118" s="655"/>
      <c r="L118" s="655"/>
      <c r="M118" s="202"/>
      <c r="N118" s="202"/>
      <c r="O118" s="202"/>
      <c r="P118" s="202"/>
    </row>
    <row r="119" spans="1:16" ht="19.5" thickBot="1" x14ac:dyDescent="0.25">
      <c r="A119" s="862"/>
      <c r="B119" s="973"/>
      <c r="C119" s="378">
        <v>5</v>
      </c>
      <c r="D119" s="161" t="s">
        <v>751</v>
      </c>
      <c r="E119" s="368"/>
      <c r="F119" s="655">
        <f t="shared" si="20"/>
        <v>0</v>
      </c>
      <c r="G119" s="655"/>
      <c r="H119" s="655"/>
      <c r="I119" s="655"/>
      <c r="J119" s="655"/>
      <c r="K119" s="655"/>
      <c r="L119" s="655"/>
      <c r="M119" s="202">
        <v>0</v>
      </c>
      <c r="N119" s="202">
        <v>0</v>
      </c>
      <c r="O119" s="202">
        <v>0</v>
      </c>
      <c r="P119" s="202">
        <v>0</v>
      </c>
    </row>
    <row r="120" spans="1:16" ht="19.5" thickBot="1" x14ac:dyDescent="0.25">
      <c r="A120" s="862"/>
      <c r="B120" s="973"/>
      <c r="C120" s="378">
        <v>23</v>
      </c>
      <c r="D120" s="161" t="s">
        <v>805</v>
      </c>
      <c r="E120" s="368"/>
      <c r="F120" s="655">
        <f>((O120*1.73*220*0.9)/1000)+((N120*1.73*220*0.9)/1000)+((M120*1.73*220*0.9)/1000)</f>
        <v>0</v>
      </c>
      <c r="G120" s="655"/>
      <c r="H120" s="655"/>
      <c r="I120" s="655"/>
      <c r="J120" s="655"/>
      <c r="K120" s="655"/>
      <c r="L120" s="655"/>
      <c r="M120" s="202"/>
      <c r="N120" s="202"/>
      <c r="O120" s="202"/>
      <c r="P120" s="202"/>
    </row>
    <row r="121" spans="1:16" ht="19.5" thickBot="1" x14ac:dyDescent="0.25">
      <c r="A121" s="862"/>
      <c r="B121" s="973"/>
      <c r="C121" s="378">
        <v>24</v>
      </c>
      <c r="D121" s="161" t="s">
        <v>806</v>
      </c>
      <c r="E121" s="368"/>
      <c r="F121" s="655">
        <f t="shared" ref="F121:F127" si="21">((O121*1.73*220*0.9)/1000)+((N121*1.73*220*0.9)/1000)+((M121*1.73*220*0.9)/1000)</f>
        <v>0</v>
      </c>
      <c r="G121" s="655"/>
      <c r="H121" s="655"/>
      <c r="I121" s="655"/>
      <c r="J121" s="655"/>
      <c r="K121" s="655"/>
      <c r="L121" s="655"/>
      <c r="M121" s="202"/>
      <c r="N121" s="202"/>
      <c r="O121" s="202"/>
      <c r="P121" s="202"/>
    </row>
    <row r="122" spans="1:16" ht="19.5" thickBot="1" x14ac:dyDescent="0.25">
      <c r="A122" s="862"/>
      <c r="B122" s="973"/>
      <c r="C122" s="378">
        <v>25</v>
      </c>
      <c r="D122" s="161" t="s">
        <v>807</v>
      </c>
      <c r="E122" s="368"/>
      <c r="F122" s="655">
        <f t="shared" si="21"/>
        <v>0</v>
      </c>
      <c r="G122" s="655"/>
      <c r="H122" s="655"/>
      <c r="I122" s="655"/>
      <c r="J122" s="655"/>
      <c r="K122" s="655"/>
      <c r="L122" s="655"/>
      <c r="M122" s="202"/>
      <c r="N122" s="202"/>
      <c r="O122" s="202"/>
      <c r="P122" s="202"/>
    </row>
    <row r="123" spans="1:16" ht="19.5" thickBot="1" x14ac:dyDescent="0.25">
      <c r="A123" s="862"/>
      <c r="B123" s="973"/>
      <c r="C123" s="378">
        <v>26</v>
      </c>
      <c r="D123" s="161" t="s">
        <v>752</v>
      </c>
      <c r="E123" s="368"/>
      <c r="F123" s="655">
        <f t="shared" si="21"/>
        <v>0</v>
      </c>
      <c r="G123" s="655"/>
      <c r="H123" s="655"/>
      <c r="I123" s="655"/>
      <c r="J123" s="655"/>
      <c r="K123" s="655"/>
      <c r="L123" s="655"/>
      <c r="M123" s="202">
        <v>0</v>
      </c>
      <c r="N123" s="202">
        <v>0</v>
      </c>
      <c r="O123" s="202">
        <v>0</v>
      </c>
      <c r="P123" s="202">
        <v>0</v>
      </c>
    </row>
    <row r="124" spans="1:16" ht="19.5" thickBot="1" x14ac:dyDescent="0.25">
      <c r="A124" s="862"/>
      <c r="B124" s="973"/>
      <c r="C124" s="378">
        <v>27</v>
      </c>
      <c r="D124" s="161" t="s">
        <v>808</v>
      </c>
      <c r="E124" s="368"/>
      <c r="F124" s="655">
        <f t="shared" si="21"/>
        <v>0</v>
      </c>
      <c r="G124" s="655"/>
      <c r="H124" s="655"/>
      <c r="I124" s="655"/>
      <c r="J124" s="655"/>
      <c r="K124" s="655"/>
      <c r="L124" s="655"/>
      <c r="M124" s="202"/>
      <c r="N124" s="202"/>
      <c r="O124" s="202"/>
      <c r="P124" s="202"/>
    </row>
    <row r="125" spans="1:16" ht="19.5" thickBot="1" x14ac:dyDescent="0.25">
      <c r="A125" s="862"/>
      <c r="B125" s="973"/>
      <c r="C125" s="378">
        <v>28</v>
      </c>
      <c r="D125" s="161" t="s">
        <v>954</v>
      </c>
      <c r="E125" s="368"/>
      <c r="F125" s="655">
        <f t="shared" si="21"/>
        <v>28.773360000000004</v>
      </c>
      <c r="G125" s="655"/>
      <c r="H125" s="655"/>
      <c r="I125" s="655"/>
      <c r="J125" s="655"/>
      <c r="K125" s="655"/>
      <c r="L125" s="655"/>
      <c r="M125" s="202">
        <v>33</v>
      </c>
      <c r="N125" s="202">
        <v>33</v>
      </c>
      <c r="O125" s="202">
        <v>18</v>
      </c>
      <c r="P125" s="202">
        <v>16</v>
      </c>
    </row>
    <row r="126" spans="1:16" ht="19.5" thickBot="1" x14ac:dyDescent="0.25">
      <c r="A126" s="862"/>
      <c r="B126" s="973"/>
      <c r="C126" s="378">
        <v>29</v>
      </c>
      <c r="D126" s="161" t="s">
        <v>809</v>
      </c>
      <c r="E126" s="368"/>
      <c r="F126" s="655">
        <f t="shared" si="21"/>
        <v>0</v>
      </c>
      <c r="G126" s="655"/>
      <c r="H126" s="655"/>
      <c r="I126" s="655"/>
      <c r="J126" s="655"/>
      <c r="K126" s="655"/>
      <c r="L126" s="655"/>
      <c r="M126" s="202"/>
      <c r="N126" s="202"/>
      <c r="O126" s="202"/>
      <c r="P126" s="202"/>
    </row>
    <row r="127" spans="1:16" ht="19.5" thickBot="1" x14ac:dyDescent="0.25">
      <c r="A127" s="862"/>
      <c r="B127" s="973"/>
      <c r="C127" s="378">
        <v>30</v>
      </c>
      <c r="D127" s="161" t="s">
        <v>753</v>
      </c>
      <c r="E127" s="368"/>
      <c r="F127" s="655">
        <f t="shared" si="21"/>
        <v>5.1381000000000006</v>
      </c>
      <c r="G127" s="655"/>
      <c r="H127" s="655"/>
      <c r="I127" s="655"/>
      <c r="J127" s="655"/>
      <c r="K127" s="655"/>
      <c r="L127" s="655"/>
      <c r="M127" s="202">
        <v>0</v>
      </c>
      <c r="N127" s="202">
        <v>15</v>
      </c>
      <c r="O127" s="202">
        <v>0</v>
      </c>
      <c r="P127" s="202">
        <v>10</v>
      </c>
    </row>
    <row r="128" spans="1:16" ht="19.5" thickBot="1" x14ac:dyDescent="0.25">
      <c r="A128" s="862"/>
      <c r="B128" s="973"/>
      <c r="C128" s="378"/>
      <c r="D128" s="161"/>
      <c r="E128" s="368"/>
      <c r="F128" s="655"/>
      <c r="G128" s="655"/>
      <c r="H128" s="655"/>
      <c r="I128" s="655"/>
      <c r="J128" s="655"/>
      <c r="K128" s="655"/>
      <c r="L128" s="655"/>
      <c r="M128" s="341"/>
      <c r="N128" s="341"/>
      <c r="O128" s="341"/>
      <c r="P128" s="341"/>
    </row>
    <row r="129" spans="1:17 16384:16384" ht="19.5" thickBot="1" x14ac:dyDescent="0.25">
      <c r="A129" s="862"/>
      <c r="B129" s="973"/>
      <c r="C129" s="378"/>
      <c r="D129" s="161"/>
      <c r="E129" s="368"/>
      <c r="F129" s="368"/>
      <c r="G129" s="368"/>
      <c r="H129" s="368"/>
      <c r="I129" s="368"/>
      <c r="J129" s="368"/>
      <c r="K129" s="368"/>
      <c r="L129" s="368"/>
      <c r="M129" s="341"/>
      <c r="N129" s="341"/>
      <c r="O129" s="341"/>
      <c r="P129" s="341"/>
    </row>
    <row r="130" spans="1:17 16384:16384" ht="19.5" thickBot="1" x14ac:dyDescent="0.25">
      <c r="A130" s="862"/>
      <c r="B130" s="973"/>
      <c r="C130" s="378"/>
      <c r="D130" s="3" t="s">
        <v>1187</v>
      </c>
      <c r="E130" s="370"/>
      <c r="F130" s="370"/>
      <c r="G130" s="370"/>
      <c r="H130" s="370"/>
      <c r="I130" s="370"/>
      <c r="J130" s="370"/>
      <c r="K130" s="370"/>
      <c r="L130" s="370"/>
      <c r="M130" s="70">
        <f>SUM(M116:M129)</f>
        <v>52</v>
      </c>
      <c r="N130" s="70">
        <f>SUM(N116:N129)</f>
        <v>111</v>
      </c>
      <c r="O130" s="70">
        <f>SUM(O116:O129)</f>
        <v>32</v>
      </c>
      <c r="P130" s="70">
        <f>SUM(P116:P129)</f>
        <v>64</v>
      </c>
    </row>
    <row r="131" spans="1:17 16384:16384" ht="19.5" thickBot="1" x14ac:dyDescent="0.25">
      <c r="A131" s="862"/>
      <c r="B131" s="973"/>
      <c r="C131" s="378"/>
      <c r="D131" s="3" t="s">
        <v>1188</v>
      </c>
      <c r="E131" s="370"/>
      <c r="F131" s="370"/>
      <c r="G131" s="370"/>
      <c r="H131" s="370"/>
      <c r="I131" s="370"/>
      <c r="J131" s="370"/>
      <c r="K131" s="370"/>
      <c r="L131" s="370"/>
      <c r="M131" s="130">
        <f t="shared" ref="M131:O131" si="22">(M130*1.73*220*0.9)/1000</f>
        <v>17.812079999999998</v>
      </c>
      <c r="N131" s="130">
        <f t="shared" si="22"/>
        <v>38.021940000000001</v>
      </c>
      <c r="O131" s="130">
        <f t="shared" si="22"/>
        <v>10.96128</v>
      </c>
      <c r="P131" s="131"/>
      <c r="Q131" s="156"/>
    </row>
    <row r="132" spans="1:17 16384:16384" ht="18.75" thickBot="1" x14ac:dyDescent="0.25">
      <c r="A132" s="862"/>
      <c r="B132" s="973"/>
      <c r="C132" s="378"/>
      <c r="D132" s="3" t="s">
        <v>1189</v>
      </c>
      <c r="E132" s="371"/>
      <c r="F132" s="371"/>
      <c r="G132" s="371"/>
      <c r="H132" s="371"/>
      <c r="I132" s="371"/>
      <c r="J132" s="371"/>
      <c r="K132" s="371"/>
      <c r="L132" s="371"/>
      <c r="M132" s="869">
        <f>(M131+N131+O131)</f>
        <v>66.795299999999997</v>
      </c>
      <c r="N132" s="870"/>
      <c r="O132" s="870"/>
      <c r="P132" s="871"/>
    </row>
    <row r="133" spans="1:17 16384:16384" ht="19.5" thickBot="1" x14ac:dyDescent="0.25">
      <c r="A133" s="862"/>
      <c r="B133" s="973"/>
      <c r="C133" s="381"/>
      <c r="D133" s="898"/>
      <c r="E133" s="899"/>
      <c r="F133" s="899"/>
      <c r="G133" s="899"/>
      <c r="H133" s="899"/>
      <c r="I133" s="899"/>
      <c r="J133" s="899"/>
      <c r="K133" s="899"/>
      <c r="L133" s="899"/>
      <c r="M133" s="899"/>
      <c r="N133" s="899"/>
      <c r="O133" s="899"/>
      <c r="P133" s="900"/>
    </row>
    <row r="134" spans="1:17 16384:16384" ht="36.75" thickBot="1" x14ac:dyDescent="0.25">
      <c r="A134" s="862"/>
      <c r="B134" s="973"/>
      <c r="C134" s="364" t="s">
        <v>1309</v>
      </c>
      <c r="D134" s="123" t="s">
        <v>1200</v>
      </c>
      <c r="E134" s="367" t="s">
        <v>1308</v>
      </c>
      <c r="F134" s="475" t="s">
        <v>1381</v>
      </c>
      <c r="G134" s="475" t="s">
        <v>1415</v>
      </c>
      <c r="H134" s="681" t="s">
        <v>1416</v>
      </c>
      <c r="I134" s="475" t="s">
        <v>1417</v>
      </c>
      <c r="J134" s="681" t="s">
        <v>1319</v>
      </c>
      <c r="K134" s="475" t="s">
        <v>1418</v>
      </c>
      <c r="L134" s="475" t="s">
        <v>1419</v>
      </c>
      <c r="M134" s="124" t="str">
        <f>'Данные по ТП'!C178</f>
        <v>ТМ-630/10</v>
      </c>
      <c r="N134" s="125" t="s">
        <v>1225</v>
      </c>
      <c r="O134" s="124" t="s">
        <v>5</v>
      </c>
      <c r="P134" s="126">
        <f>'Данные по ТП'!F179</f>
        <v>46914</v>
      </c>
    </row>
    <row r="135" spans="1:17 16384:16384" ht="19.5" thickBot="1" x14ac:dyDescent="0.25">
      <c r="A135" s="862"/>
      <c r="B135" s="973"/>
      <c r="C135" s="378">
        <v>6</v>
      </c>
      <c r="D135" s="195" t="s">
        <v>764</v>
      </c>
      <c r="E135" s="408"/>
      <c r="F135" s="655">
        <f>((O135*1.73*220*0.9)/1000)+((N135*1.73*220*0.9)/1000)+((M135*1.73*220*0.9)/1000)</f>
        <v>0</v>
      </c>
      <c r="G135" s="845">
        <v>223</v>
      </c>
      <c r="H135" s="845">
        <v>230</v>
      </c>
      <c r="I135" s="845">
        <v>230</v>
      </c>
      <c r="J135" s="845">
        <v>394</v>
      </c>
      <c r="K135" s="845">
        <v>394</v>
      </c>
      <c r="L135" s="845">
        <v>394</v>
      </c>
      <c r="M135" s="228"/>
      <c r="N135" s="228"/>
      <c r="O135" s="228"/>
      <c r="P135" s="228"/>
    </row>
    <row r="136" spans="1:17 16384:16384" ht="19.5" thickBot="1" x14ac:dyDescent="0.25">
      <c r="A136" s="862"/>
      <c r="B136" s="973"/>
      <c r="C136" s="378">
        <v>7</v>
      </c>
      <c r="D136" s="195" t="s">
        <v>1486</v>
      </c>
      <c r="E136" s="408"/>
      <c r="F136" s="655">
        <f t="shared" ref="F136:F139" si="23">((O136*1.73*220*0.9)/1000)+((N136*1.73*220*0.9)/1000)+((M136*1.73*220*0.9)/1000)</f>
        <v>12.67398</v>
      </c>
      <c r="G136" s="846"/>
      <c r="H136" s="846"/>
      <c r="I136" s="846"/>
      <c r="J136" s="846"/>
      <c r="K136" s="846"/>
      <c r="L136" s="846"/>
      <c r="M136" s="228">
        <v>18</v>
      </c>
      <c r="N136" s="228">
        <v>17</v>
      </c>
      <c r="O136" s="228">
        <v>2</v>
      </c>
      <c r="P136" s="228">
        <v>4</v>
      </c>
      <c r="XFD136">
        <f>SUM(M136:XFC136)</f>
        <v>41</v>
      </c>
    </row>
    <row r="137" spans="1:17 16384:16384" ht="19.5" thickBot="1" x14ac:dyDescent="0.25">
      <c r="A137" s="862"/>
      <c r="B137" s="973"/>
      <c r="C137" s="378">
        <v>8</v>
      </c>
      <c r="D137" s="195" t="s">
        <v>76</v>
      </c>
      <c r="E137" s="408"/>
      <c r="F137" s="655">
        <f t="shared" si="23"/>
        <v>0</v>
      </c>
      <c r="G137" s="655"/>
      <c r="H137" s="655"/>
      <c r="I137" s="655"/>
      <c r="J137" s="655"/>
      <c r="K137" s="655"/>
      <c r="L137" s="655"/>
      <c r="M137" s="228"/>
      <c r="N137" s="228"/>
      <c r="O137" s="228"/>
      <c r="P137" s="228"/>
    </row>
    <row r="138" spans="1:17 16384:16384" ht="19.5" thickBot="1" x14ac:dyDescent="0.25">
      <c r="A138" s="862"/>
      <c r="B138" s="973"/>
      <c r="C138" s="378">
        <v>9</v>
      </c>
      <c r="D138" s="195" t="s">
        <v>18</v>
      </c>
      <c r="E138" s="408"/>
      <c r="F138" s="655">
        <f t="shared" si="23"/>
        <v>0</v>
      </c>
      <c r="G138" s="655"/>
      <c r="H138" s="655"/>
      <c r="I138" s="655"/>
      <c r="J138" s="655"/>
      <c r="K138" s="655"/>
      <c r="L138" s="655"/>
      <c r="M138" s="228"/>
      <c r="N138" s="228"/>
      <c r="O138" s="228"/>
      <c r="P138" s="228"/>
    </row>
    <row r="139" spans="1:17 16384:16384" ht="19.5" thickBot="1" x14ac:dyDescent="0.25">
      <c r="A139" s="862"/>
      <c r="B139" s="973"/>
      <c r="C139" s="378">
        <v>10</v>
      </c>
      <c r="D139" s="161" t="s">
        <v>754</v>
      </c>
      <c r="E139" s="368"/>
      <c r="F139" s="655">
        <f t="shared" si="23"/>
        <v>33.911460000000005</v>
      </c>
      <c r="G139" s="655"/>
      <c r="H139" s="655"/>
      <c r="I139" s="655"/>
      <c r="J139" s="655"/>
      <c r="K139" s="655"/>
      <c r="L139" s="655"/>
      <c r="M139" s="202">
        <v>51</v>
      </c>
      <c r="N139" s="202">
        <v>13</v>
      </c>
      <c r="O139" s="202">
        <v>35</v>
      </c>
      <c r="P139" s="202">
        <v>15</v>
      </c>
      <c r="XFD139">
        <f>SUM(M139:XFC139)</f>
        <v>114</v>
      </c>
    </row>
    <row r="140" spans="1:17 16384:16384" ht="19.5" thickBot="1" x14ac:dyDescent="0.25">
      <c r="A140" s="862"/>
      <c r="B140" s="973"/>
      <c r="C140" s="378">
        <v>11</v>
      </c>
      <c r="D140" s="161" t="s">
        <v>755</v>
      </c>
      <c r="E140" s="368"/>
      <c r="F140" s="655">
        <f>((O140*1.73*220*0.9)/1000)+((N140*1.73*220*0.9)/1000)+((M140*1.73*220*0.9)/1000)</f>
        <v>23.635260000000002</v>
      </c>
      <c r="G140" s="655"/>
      <c r="H140" s="655"/>
      <c r="I140" s="655"/>
      <c r="J140" s="655"/>
      <c r="K140" s="655"/>
      <c r="L140" s="655"/>
      <c r="M140" s="202">
        <v>32</v>
      </c>
      <c r="N140" s="202">
        <v>12</v>
      </c>
      <c r="O140" s="202">
        <v>25</v>
      </c>
      <c r="P140" s="202">
        <v>18</v>
      </c>
      <c r="XFD140">
        <f>SUM(M140:XFC140)</f>
        <v>87</v>
      </c>
    </row>
    <row r="141" spans="1:17 16384:16384" ht="19.5" thickBot="1" x14ac:dyDescent="0.25">
      <c r="A141" s="862"/>
      <c r="B141" s="973"/>
      <c r="C141" s="378">
        <v>12</v>
      </c>
      <c r="D141" s="161" t="s">
        <v>798</v>
      </c>
      <c r="E141" s="368"/>
      <c r="F141" s="655">
        <f t="shared" ref="F141:F153" si="24">((O141*1.73*220*0.9)/1000)+((N141*1.73*220*0.9)/1000)+((M141*1.73*220*0.9)/1000)</f>
        <v>0</v>
      </c>
      <c r="G141" s="655"/>
      <c r="H141" s="655"/>
      <c r="I141" s="655"/>
      <c r="J141" s="655"/>
      <c r="K141" s="655"/>
      <c r="L141" s="655"/>
      <c r="M141" s="202"/>
      <c r="N141" s="202"/>
      <c r="O141" s="202"/>
      <c r="P141" s="202"/>
    </row>
    <row r="142" spans="1:17 16384:16384" ht="19.5" thickBot="1" x14ac:dyDescent="0.25">
      <c r="A142" s="862"/>
      <c r="B142" s="973"/>
      <c r="C142" s="378">
        <v>13</v>
      </c>
      <c r="D142" s="161" t="s">
        <v>756</v>
      </c>
      <c r="E142" s="368"/>
      <c r="F142" s="655">
        <f t="shared" si="24"/>
        <v>48.983220000000003</v>
      </c>
      <c r="G142" s="655"/>
      <c r="H142" s="655"/>
      <c r="I142" s="655"/>
      <c r="J142" s="655"/>
      <c r="K142" s="655"/>
      <c r="L142" s="655"/>
      <c r="M142" s="202">
        <v>60</v>
      </c>
      <c r="N142" s="202">
        <v>38</v>
      </c>
      <c r="O142" s="202">
        <v>45</v>
      </c>
      <c r="P142" s="202">
        <v>13</v>
      </c>
      <c r="XFD142">
        <f>SUM(M142:XFC142)</f>
        <v>156</v>
      </c>
    </row>
    <row r="143" spans="1:17 16384:16384" ht="19.5" thickBot="1" x14ac:dyDescent="0.25">
      <c r="A143" s="862"/>
      <c r="B143" s="973"/>
      <c r="C143" s="378">
        <v>14</v>
      </c>
      <c r="D143" s="161" t="s">
        <v>799</v>
      </c>
      <c r="E143" s="368"/>
      <c r="F143" s="655">
        <f t="shared" si="24"/>
        <v>0</v>
      </c>
      <c r="G143" s="655"/>
      <c r="H143" s="655"/>
      <c r="I143" s="655"/>
      <c r="J143" s="655"/>
      <c r="K143" s="655"/>
      <c r="L143" s="655"/>
      <c r="M143" s="202"/>
      <c r="N143" s="202"/>
      <c r="O143" s="202"/>
      <c r="P143" s="202"/>
    </row>
    <row r="144" spans="1:17 16384:16384" ht="19.5" thickBot="1" x14ac:dyDescent="0.25">
      <c r="A144" s="862"/>
      <c r="B144" s="973"/>
      <c r="C144" s="378">
        <v>15</v>
      </c>
      <c r="D144" s="161" t="s">
        <v>86</v>
      </c>
      <c r="E144" s="368"/>
      <c r="F144" s="655">
        <f t="shared" si="24"/>
        <v>0</v>
      </c>
      <c r="G144" s="655"/>
      <c r="H144" s="655"/>
      <c r="I144" s="655"/>
      <c r="J144" s="655"/>
      <c r="K144" s="655"/>
      <c r="L144" s="655"/>
      <c r="M144" s="202"/>
      <c r="N144" s="202"/>
      <c r="O144" s="202"/>
      <c r="P144" s="202"/>
    </row>
    <row r="145" spans="1:17 16384:16384" ht="19.5" thickBot="1" x14ac:dyDescent="0.25">
      <c r="A145" s="862"/>
      <c r="B145" s="973"/>
      <c r="C145" s="378">
        <v>16</v>
      </c>
      <c r="D145" s="161" t="s">
        <v>757</v>
      </c>
      <c r="E145" s="368"/>
      <c r="F145" s="655">
        <f t="shared" si="24"/>
        <v>0</v>
      </c>
      <c r="G145" s="655"/>
      <c r="H145" s="655"/>
      <c r="I145" s="655"/>
      <c r="J145" s="655"/>
      <c r="K145" s="655"/>
      <c r="L145" s="655"/>
      <c r="M145" s="202">
        <v>0</v>
      </c>
      <c r="N145" s="202">
        <v>0</v>
      </c>
      <c r="O145" s="202">
        <v>0</v>
      </c>
      <c r="P145" s="202">
        <v>0</v>
      </c>
      <c r="XFD145">
        <f>SUM(M145:XFC145)</f>
        <v>0</v>
      </c>
    </row>
    <row r="146" spans="1:17 16384:16384" ht="19.5" thickBot="1" x14ac:dyDescent="0.25">
      <c r="A146" s="862"/>
      <c r="B146" s="973"/>
      <c r="C146" s="378">
        <v>17</v>
      </c>
      <c r="D146" s="161" t="s">
        <v>810</v>
      </c>
      <c r="E146" s="368"/>
      <c r="F146" s="655">
        <f t="shared" si="24"/>
        <v>0</v>
      </c>
      <c r="G146" s="655"/>
      <c r="H146" s="655"/>
      <c r="I146" s="655"/>
      <c r="J146" s="655"/>
      <c r="K146" s="655"/>
      <c r="L146" s="655"/>
      <c r="M146" s="202"/>
      <c r="N146" s="202"/>
      <c r="O146" s="202"/>
      <c r="P146" s="202"/>
    </row>
    <row r="147" spans="1:17 16384:16384" ht="19.5" thickBot="1" x14ac:dyDescent="0.25">
      <c r="A147" s="862"/>
      <c r="B147" s="973"/>
      <c r="C147" s="378">
        <v>18</v>
      </c>
      <c r="D147" s="161" t="s">
        <v>758</v>
      </c>
      <c r="E147" s="368"/>
      <c r="F147" s="655">
        <f t="shared" si="24"/>
        <v>19.18224</v>
      </c>
      <c r="G147" s="655"/>
      <c r="H147" s="655"/>
      <c r="I147" s="655"/>
      <c r="J147" s="655"/>
      <c r="K147" s="655"/>
      <c r="L147" s="655"/>
      <c r="M147" s="202">
        <v>22</v>
      </c>
      <c r="N147" s="202">
        <v>20</v>
      </c>
      <c r="O147" s="202">
        <v>14</v>
      </c>
      <c r="P147" s="202">
        <v>6</v>
      </c>
      <c r="XFD147">
        <f>SUM(M147:XFC147)</f>
        <v>62</v>
      </c>
    </row>
    <row r="148" spans="1:17 16384:16384" ht="19.5" thickBot="1" x14ac:dyDescent="0.25">
      <c r="A148" s="862"/>
      <c r="B148" s="973"/>
      <c r="C148" s="378">
        <v>19</v>
      </c>
      <c r="D148" s="161" t="s">
        <v>621</v>
      </c>
      <c r="E148" s="368"/>
      <c r="F148" s="655">
        <f t="shared" si="24"/>
        <v>0</v>
      </c>
      <c r="G148" s="655"/>
      <c r="H148" s="655"/>
      <c r="I148" s="655"/>
      <c r="J148" s="655"/>
      <c r="K148" s="655"/>
      <c r="L148" s="655"/>
      <c r="M148" s="202"/>
      <c r="N148" s="202"/>
      <c r="O148" s="202"/>
      <c r="P148" s="202"/>
    </row>
    <row r="149" spans="1:17 16384:16384" ht="19.5" thickBot="1" x14ac:dyDescent="0.25">
      <c r="A149" s="862"/>
      <c r="B149" s="973"/>
      <c r="C149" s="378">
        <v>20</v>
      </c>
      <c r="D149" s="161" t="s">
        <v>759</v>
      </c>
      <c r="E149" s="368"/>
      <c r="F149" s="655">
        <f t="shared" si="24"/>
        <v>0</v>
      </c>
      <c r="G149" s="655"/>
      <c r="H149" s="655"/>
      <c r="I149" s="655"/>
      <c r="J149" s="655"/>
      <c r="K149" s="655"/>
      <c r="L149" s="655"/>
      <c r="M149" s="202">
        <v>0</v>
      </c>
      <c r="N149" s="202"/>
      <c r="O149" s="202"/>
      <c r="P149" s="202">
        <v>0</v>
      </c>
      <c r="XFD149">
        <f>SUM(M149:XFC149)</f>
        <v>0</v>
      </c>
    </row>
    <row r="150" spans="1:17 16384:16384" ht="19.5" thickBot="1" x14ac:dyDescent="0.25">
      <c r="A150" s="862"/>
      <c r="B150" s="973"/>
      <c r="C150" s="378">
        <v>21</v>
      </c>
      <c r="D150" s="161" t="s">
        <v>811</v>
      </c>
      <c r="E150" s="368"/>
      <c r="F150" s="655">
        <f t="shared" si="24"/>
        <v>0</v>
      </c>
      <c r="G150" s="655"/>
      <c r="H150" s="655"/>
      <c r="I150" s="655"/>
      <c r="J150" s="655"/>
      <c r="K150" s="655"/>
      <c r="L150" s="655"/>
      <c r="M150" s="202"/>
      <c r="N150" s="202"/>
      <c r="O150" s="202"/>
      <c r="P150" s="202"/>
    </row>
    <row r="151" spans="1:17 16384:16384" ht="19.5" thickBot="1" x14ac:dyDescent="0.25">
      <c r="A151" s="862"/>
      <c r="B151" s="973"/>
      <c r="C151" s="378">
        <v>22</v>
      </c>
      <c r="D151" s="161" t="s">
        <v>1637</v>
      </c>
      <c r="E151" s="368"/>
      <c r="F151" s="655">
        <f t="shared" si="24"/>
        <v>11.303819999999998</v>
      </c>
      <c r="G151" s="655"/>
      <c r="H151" s="655"/>
      <c r="I151" s="655"/>
      <c r="J151" s="655"/>
      <c r="K151" s="655"/>
      <c r="L151" s="655"/>
      <c r="M151" s="202">
        <v>6</v>
      </c>
      <c r="N151" s="202">
        <v>13</v>
      </c>
      <c r="O151" s="202">
        <v>14</v>
      </c>
      <c r="P151" s="202">
        <v>0</v>
      </c>
    </row>
    <row r="152" spans="1:17 16384:16384" ht="19.5" thickBot="1" x14ac:dyDescent="0.25">
      <c r="A152" s="862"/>
      <c r="B152" s="973"/>
      <c r="C152" s="378">
        <v>23</v>
      </c>
      <c r="D152" s="161" t="s">
        <v>805</v>
      </c>
      <c r="E152" s="368"/>
      <c r="F152" s="655">
        <f t="shared" si="24"/>
        <v>0</v>
      </c>
      <c r="G152" s="655"/>
      <c r="H152" s="655"/>
      <c r="I152" s="655"/>
      <c r="J152" s="655"/>
      <c r="K152" s="655"/>
      <c r="L152" s="655"/>
      <c r="M152" s="202"/>
      <c r="N152" s="202"/>
      <c r="O152" s="202"/>
      <c r="P152" s="202"/>
    </row>
    <row r="153" spans="1:17 16384:16384" ht="19.5" thickBot="1" x14ac:dyDescent="0.25">
      <c r="A153" s="862"/>
      <c r="B153" s="973"/>
      <c r="C153" s="378"/>
      <c r="D153" s="161"/>
      <c r="E153" s="368"/>
      <c r="F153" s="655">
        <f t="shared" si="24"/>
        <v>0</v>
      </c>
      <c r="G153" s="655"/>
      <c r="H153" s="655"/>
      <c r="I153" s="655"/>
      <c r="J153" s="655"/>
      <c r="K153" s="655"/>
      <c r="L153" s="655"/>
      <c r="M153" s="341"/>
      <c r="N153" s="341"/>
      <c r="O153" s="341"/>
      <c r="P153" s="341"/>
    </row>
    <row r="154" spans="1:17 16384:16384" ht="19.5" thickBot="1" x14ac:dyDescent="0.25">
      <c r="A154" s="862"/>
      <c r="B154" s="973"/>
      <c r="C154" s="378"/>
      <c r="D154" s="161"/>
      <c r="E154" s="368"/>
      <c r="F154" s="368"/>
      <c r="G154" s="368"/>
      <c r="H154" s="368"/>
      <c r="I154" s="368"/>
      <c r="J154" s="368"/>
      <c r="K154" s="368"/>
      <c r="L154" s="368"/>
      <c r="M154" s="341"/>
      <c r="N154" s="341"/>
      <c r="O154" s="341"/>
      <c r="P154" s="341"/>
    </row>
    <row r="155" spans="1:17 16384:16384" ht="19.5" thickBot="1" x14ac:dyDescent="0.25">
      <c r="A155" s="862"/>
      <c r="B155" s="973"/>
      <c r="C155" s="378"/>
      <c r="D155" s="3" t="s">
        <v>1186</v>
      </c>
      <c r="E155" s="370"/>
      <c r="F155" s="370"/>
      <c r="G155" s="370"/>
      <c r="H155" s="370"/>
      <c r="I155" s="370"/>
      <c r="J155" s="370"/>
      <c r="K155" s="370"/>
      <c r="L155" s="370"/>
      <c r="M155" s="70">
        <f>SUM(M136:M154)</f>
        <v>189</v>
      </c>
      <c r="N155" s="70">
        <f>SUM(N136:N154)</f>
        <v>113</v>
      </c>
      <c r="O155" s="70">
        <f>SUM(O136:O154)</f>
        <v>135</v>
      </c>
      <c r="P155" s="70">
        <f>SUM(P136:P154)</f>
        <v>56</v>
      </c>
      <c r="XFD155">
        <f>SUM(M155:XFC155)</f>
        <v>493</v>
      </c>
    </row>
    <row r="156" spans="1:17 16384:16384" ht="19.5" thickBot="1" x14ac:dyDescent="0.25">
      <c r="A156" s="862"/>
      <c r="B156" s="973"/>
      <c r="C156" s="378"/>
      <c r="D156" s="3" t="s">
        <v>1188</v>
      </c>
      <c r="E156" s="370"/>
      <c r="F156" s="370"/>
      <c r="G156" s="370"/>
      <c r="H156" s="370"/>
      <c r="I156" s="370"/>
      <c r="J156" s="370"/>
      <c r="K156" s="370"/>
      <c r="L156" s="370"/>
      <c r="M156" s="130">
        <f t="shared" ref="M156:O156" si="25">(M155*1.73*220*0.9)/1000</f>
        <v>64.74006</v>
      </c>
      <c r="N156" s="130">
        <f t="shared" si="25"/>
        <v>38.707020000000007</v>
      </c>
      <c r="O156" s="130">
        <f t="shared" si="25"/>
        <v>46.242899999999999</v>
      </c>
      <c r="P156" s="131"/>
      <c r="Q156" s="156"/>
    </row>
    <row r="157" spans="1:17 16384:16384" ht="18.75" thickBot="1" x14ac:dyDescent="0.25">
      <c r="A157" s="862"/>
      <c r="B157" s="973"/>
      <c r="C157" s="378"/>
      <c r="D157" s="3" t="s">
        <v>1190</v>
      </c>
      <c r="E157" s="371"/>
      <c r="F157" s="371"/>
      <c r="G157" s="371"/>
      <c r="H157" s="371"/>
      <c r="I157" s="371"/>
      <c r="J157" s="371"/>
      <c r="K157" s="371"/>
      <c r="L157" s="371"/>
      <c r="M157" s="869">
        <f>(M156+N156+O156)</f>
        <v>149.68997999999999</v>
      </c>
      <c r="N157" s="870"/>
      <c r="O157" s="870"/>
      <c r="P157" s="871"/>
    </row>
    <row r="158" spans="1:17 16384:16384" ht="19.5" thickBot="1" x14ac:dyDescent="0.25">
      <c r="A158" s="863"/>
      <c r="B158" s="974"/>
      <c r="C158" s="415"/>
      <c r="D158" s="37" t="s">
        <v>53</v>
      </c>
      <c r="E158" s="384"/>
      <c r="F158" s="384"/>
      <c r="G158" s="384"/>
      <c r="H158" s="384"/>
      <c r="I158" s="384"/>
      <c r="J158" s="384"/>
      <c r="K158" s="384"/>
      <c r="L158" s="384"/>
      <c r="M158" s="67">
        <f>M155+M130</f>
        <v>241</v>
      </c>
      <c r="N158" s="67">
        <f>N155+N130</f>
        <v>224</v>
      </c>
      <c r="O158" s="67">
        <f>O155+O130</f>
        <v>167</v>
      </c>
      <c r="P158" s="67">
        <f>P155+P130</f>
        <v>120</v>
      </c>
    </row>
    <row r="159" spans="1:17 16384:16384" ht="34.5" customHeight="1" thickBot="1" x14ac:dyDescent="0.25">
      <c r="A159" s="606"/>
      <c r="B159" s="606"/>
      <c r="C159" s="606"/>
      <c r="D159" s="598" t="str">
        <f>HYPERLINK("#Оглавление!h14","&lt;&lt;&lt;&lt;&lt;")</f>
        <v>&lt;&lt;&lt;&lt;&lt;</v>
      </c>
      <c r="E159" s="606"/>
      <c r="F159" s="606"/>
      <c r="G159" s="606"/>
      <c r="H159" s="606"/>
      <c r="I159" s="606"/>
      <c r="J159" s="606"/>
      <c r="K159" s="606"/>
      <c r="L159" s="606"/>
      <c r="M159" s="606"/>
      <c r="N159" s="606"/>
      <c r="O159" s="606"/>
      <c r="P159" s="606"/>
    </row>
    <row r="160" spans="1:17 16384:16384" ht="36.75" thickBot="1" x14ac:dyDescent="0.25">
      <c r="A160" s="181">
        <v>44889</v>
      </c>
      <c r="B160" s="74"/>
      <c r="C160" s="364" t="s">
        <v>1309</v>
      </c>
      <c r="D160" s="123" t="s">
        <v>1224</v>
      </c>
      <c r="E160" s="367" t="s">
        <v>1308</v>
      </c>
      <c r="F160" s="475" t="s">
        <v>1381</v>
      </c>
      <c r="G160" s="475" t="s">
        <v>1415</v>
      </c>
      <c r="H160" s="681" t="s">
        <v>1416</v>
      </c>
      <c r="I160" s="475" t="s">
        <v>1417</v>
      </c>
      <c r="J160" s="681" t="s">
        <v>1319</v>
      </c>
      <c r="K160" s="475" t="s">
        <v>1418</v>
      </c>
      <c r="L160" s="475" t="s">
        <v>1419</v>
      </c>
      <c r="M160" s="124" t="str">
        <f>'Данные по ТП'!C180</f>
        <v>ТМ-630/10</v>
      </c>
      <c r="N160" s="125" t="s">
        <v>1225</v>
      </c>
      <c r="O160" s="124" t="s">
        <v>5</v>
      </c>
      <c r="P160" s="126">
        <f>'Данные по ТП'!F180</f>
        <v>49438</v>
      </c>
    </row>
    <row r="161" spans="1:17 16384:16384" ht="19.5" thickBot="1" x14ac:dyDescent="0.25">
      <c r="A161" s="850" t="s">
        <v>1649</v>
      </c>
      <c r="B161" s="970" t="s">
        <v>812</v>
      </c>
      <c r="C161" s="378">
        <v>1</v>
      </c>
      <c r="D161" s="161" t="s">
        <v>760</v>
      </c>
      <c r="E161" s="368"/>
      <c r="F161" s="655">
        <f>((O161*1.73*220*0.9)/1000)+((N161*1.73*220*0.9)/1000)+((M161*1.73*220*0.9)/1000)</f>
        <v>0</v>
      </c>
      <c r="G161" s="845">
        <v>240</v>
      </c>
      <c r="H161" s="845">
        <v>240</v>
      </c>
      <c r="I161" s="845">
        <v>241</v>
      </c>
      <c r="J161" s="845">
        <v>415</v>
      </c>
      <c r="K161" s="845">
        <v>416</v>
      </c>
      <c r="L161" s="845">
        <v>415</v>
      </c>
      <c r="M161" s="202">
        <v>0</v>
      </c>
      <c r="N161" s="202">
        <v>0</v>
      </c>
      <c r="O161" s="202">
        <v>0</v>
      </c>
      <c r="P161" s="202">
        <v>0</v>
      </c>
      <c r="XFD161">
        <f>SUM(M161:XFC161)</f>
        <v>0</v>
      </c>
    </row>
    <row r="162" spans="1:17 16384:16384" ht="19.5" thickBot="1" x14ac:dyDescent="0.25">
      <c r="A162" s="862"/>
      <c r="B162" s="973"/>
      <c r="C162" s="378">
        <v>2</v>
      </c>
      <c r="D162" s="161" t="s">
        <v>761</v>
      </c>
      <c r="E162" s="368"/>
      <c r="F162" s="655">
        <f t="shared" ref="F162:F165" si="26">((O162*1.73*220*0.9)/1000)+((N162*1.73*220*0.9)/1000)+((M162*1.73*220*0.9)/1000)</f>
        <v>25.6905</v>
      </c>
      <c r="G162" s="846"/>
      <c r="H162" s="846"/>
      <c r="I162" s="846"/>
      <c r="J162" s="846"/>
      <c r="K162" s="846"/>
      <c r="L162" s="846"/>
      <c r="M162" s="202">
        <v>40</v>
      </c>
      <c r="N162" s="202">
        <v>20</v>
      </c>
      <c r="O162" s="202">
        <v>15</v>
      </c>
      <c r="P162" s="202">
        <v>20</v>
      </c>
      <c r="XFD162">
        <f>SUM(M162:XFC162)</f>
        <v>95</v>
      </c>
    </row>
    <row r="163" spans="1:17 16384:16384" ht="19.5" thickBot="1" x14ac:dyDescent="0.25">
      <c r="A163" s="862"/>
      <c r="B163" s="973"/>
      <c r="C163" s="378">
        <v>3</v>
      </c>
      <c r="D163" s="161" t="s">
        <v>762</v>
      </c>
      <c r="E163" s="368"/>
      <c r="F163" s="655">
        <f t="shared" si="26"/>
        <v>36.651780000000002</v>
      </c>
      <c r="G163" s="655"/>
      <c r="H163" s="655"/>
      <c r="I163" s="655"/>
      <c r="J163" s="655"/>
      <c r="K163" s="655"/>
      <c r="L163" s="655"/>
      <c r="M163" s="202">
        <v>30</v>
      </c>
      <c r="N163" s="202">
        <v>57</v>
      </c>
      <c r="O163" s="202">
        <v>20</v>
      </c>
      <c r="P163" s="202">
        <v>26</v>
      </c>
      <c r="XFD163">
        <f>SUM(M163:XFC163)</f>
        <v>133</v>
      </c>
    </row>
    <row r="164" spans="1:17 16384:16384" ht="19.5" thickBot="1" x14ac:dyDescent="0.25">
      <c r="A164" s="862"/>
      <c r="B164" s="973"/>
      <c r="C164" s="378">
        <v>4</v>
      </c>
      <c r="D164" s="161" t="s">
        <v>763</v>
      </c>
      <c r="E164" s="368"/>
      <c r="F164" s="655">
        <f t="shared" si="26"/>
        <v>0</v>
      </c>
      <c r="G164" s="655"/>
      <c r="H164" s="655"/>
      <c r="I164" s="655"/>
      <c r="J164" s="655"/>
      <c r="K164" s="655"/>
      <c r="L164" s="655"/>
      <c r="M164" s="202">
        <v>0</v>
      </c>
      <c r="N164" s="202">
        <v>0</v>
      </c>
      <c r="O164" s="202">
        <v>0</v>
      </c>
      <c r="P164" s="202">
        <v>0</v>
      </c>
      <c r="XFD164">
        <f>SUM(M164:XFC164)</f>
        <v>0</v>
      </c>
    </row>
    <row r="165" spans="1:17 16384:16384" ht="19.5" thickBot="1" x14ac:dyDescent="0.25">
      <c r="A165" s="862"/>
      <c r="B165" s="973"/>
      <c r="C165" s="378">
        <v>5</v>
      </c>
      <c r="D165" s="161" t="s">
        <v>79</v>
      </c>
      <c r="E165" s="368"/>
      <c r="F165" s="655">
        <f t="shared" si="26"/>
        <v>0</v>
      </c>
      <c r="G165" s="655"/>
      <c r="H165" s="655"/>
      <c r="I165" s="655"/>
      <c r="J165" s="655"/>
      <c r="K165" s="655"/>
      <c r="L165" s="655"/>
      <c r="M165" s="202"/>
      <c r="N165" s="202"/>
      <c r="O165" s="202"/>
      <c r="P165" s="202"/>
    </row>
    <row r="166" spans="1:17 16384:16384" ht="19.5" thickBot="1" x14ac:dyDescent="0.25">
      <c r="A166" s="862"/>
      <c r="B166" s="973"/>
      <c r="C166" s="378">
        <v>6</v>
      </c>
      <c r="D166" s="161" t="s">
        <v>764</v>
      </c>
      <c r="E166" s="368"/>
      <c r="F166" s="655">
        <f>((O166*1.73*220*0.9)/1000)+((N166*1.73*220*0.9)/1000)+((M166*1.73*220*0.9)/1000)</f>
        <v>0</v>
      </c>
      <c r="G166" s="655"/>
      <c r="H166" s="655"/>
      <c r="I166" s="655"/>
      <c r="J166" s="655"/>
      <c r="K166" s="655"/>
      <c r="L166" s="655"/>
      <c r="M166" s="202"/>
      <c r="N166" s="202"/>
      <c r="O166" s="202"/>
      <c r="P166" s="202"/>
    </row>
    <row r="167" spans="1:17 16384:16384" ht="19.5" thickBot="1" x14ac:dyDescent="0.25">
      <c r="A167" s="862"/>
      <c r="B167" s="973"/>
      <c r="C167" s="378">
        <v>7</v>
      </c>
      <c r="D167" s="161" t="s">
        <v>81</v>
      </c>
      <c r="E167" s="368"/>
      <c r="F167" s="655">
        <f t="shared" ref="F167:F173" si="27">((O167*1.73*220*0.9)/1000)+((N167*1.73*220*0.9)/1000)+((M167*1.73*220*0.9)/1000)</f>
        <v>0</v>
      </c>
      <c r="G167" s="655"/>
      <c r="H167" s="655"/>
      <c r="I167" s="655"/>
      <c r="J167" s="655"/>
      <c r="K167" s="655"/>
      <c r="L167" s="655"/>
      <c r="M167" s="202"/>
      <c r="N167" s="202"/>
      <c r="O167" s="202"/>
      <c r="P167" s="202"/>
    </row>
    <row r="168" spans="1:17 16384:16384" ht="19.5" thickBot="1" x14ac:dyDescent="0.25">
      <c r="A168" s="862"/>
      <c r="B168" s="973"/>
      <c r="C168" s="378">
        <v>8</v>
      </c>
      <c r="D168" s="161" t="s">
        <v>765</v>
      </c>
      <c r="E168" s="368"/>
      <c r="F168" s="655">
        <f t="shared" si="27"/>
        <v>17.126999999999999</v>
      </c>
      <c r="G168" s="655"/>
      <c r="H168" s="655"/>
      <c r="I168" s="655"/>
      <c r="J168" s="655"/>
      <c r="K168" s="655"/>
      <c r="L168" s="655"/>
      <c r="M168" s="202">
        <v>20</v>
      </c>
      <c r="N168" s="202">
        <v>17</v>
      </c>
      <c r="O168" s="202">
        <v>13</v>
      </c>
      <c r="P168" s="202">
        <v>12</v>
      </c>
      <c r="XFD168">
        <f>SUM(M168:XFC168)</f>
        <v>62</v>
      </c>
    </row>
    <row r="169" spans="1:17 16384:16384" ht="19.5" thickBot="1" x14ac:dyDescent="0.25">
      <c r="A169" s="862"/>
      <c r="B169" s="973"/>
      <c r="C169" s="378">
        <v>21</v>
      </c>
      <c r="D169" s="161" t="s">
        <v>766</v>
      </c>
      <c r="E169" s="368"/>
      <c r="F169" s="655">
        <f t="shared" si="27"/>
        <v>0</v>
      </c>
      <c r="G169" s="655"/>
      <c r="H169" s="655"/>
      <c r="I169" s="655"/>
      <c r="J169" s="655"/>
      <c r="K169" s="655"/>
      <c r="L169" s="655"/>
      <c r="M169" s="202">
        <v>0</v>
      </c>
      <c r="N169" s="202">
        <v>0</v>
      </c>
      <c r="O169" s="202">
        <v>0</v>
      </c>
      <c r="P169" s="202">
        <v>0</v>
      </c>
      <c r="XFD169">
        <f>SUM(M169:XFC169)</f>
        <v>0</v>
      </c>
    </row>
    <row r="170" spans="1:17 16384:16384" ht="19.5" thickBot="1" x14ac:dyDescent="0.25">
      <c r="A170" s="862"/>
      <c r="B170" s="973"/>
      <c r="C170" s="378">
        <v>22</v>
      </c>
      <c r="D170" s="161" t="s">
        <v>767</v>
      </c>
      <c r="E170" s="368"/>
      <c r="F170" s="655">
        <f t="shared" si="27"/>
        <v>0</v>
      </c>
      <c r="G170" s="655"/>
      <c r="H170" s="655"/>
      <c r="I170" s="655"/>
      <c r="J170" s="655"/>
      <c r="K170" s="655"/>
      <c r="L170" s="655"/>
      <c r="M170" s="202">
        <v>0</v>
      </c>
      <c r="N170" s="202">
        <v>0</v>
      </c>
      <c r="O170" s="202">
        <v>0</v>
      </c>
      <c r="P170" s="202">
        <v>0</v>
      </c>
      <c r="XFD170">
        <f>SUM(M170:XFC170)</f>
        <v>0</v>
      </c>
    </row>
    <row r="171" spans="1:17 16384:16384" ht="19.5" thickBot="1" x14ac:dyDescent="0.25">
      <c r="A171" s="862"/>
      <c r="B171" s="973"/>
      <c r="C171" s="378">
        <v>23</v>
      </c>
      <c r="D171" s="161" t="s">
        <v>768</v>
      </c>
      <c r="E171" s="368"/>
      <c r="F171" s="655">
        <f t="shared" si="27"/>
        <v>22.607639999999996</v>
      </c>
      <c r="G171" s="655"/>
      <c r="H171" s="655"/>
      <c r="I171" s="655"/>
      <c r="J171" s="655"/>
      <c r="K171" s="655"/>
      <c r="L171" s="655"/>
      <c r="M171" s="202">
        <v>21</v>
      </c>
      <c r="N171" s="202">
        <v>10</v>
      </c>
      <c r="O171" s="202">
        <v>35</v>
      </c>
      <c r="P171" s="202">
        <v>20</v>
      </c>
      <c r="XFD171">
        <f>SUM(M171:XFC171)</f>
        <v>86</v>
      </c>
    </row>
    <row r="172" spans="1:17 16384:16384" ht="19.5" thickBot="1" x14ac:dyDescent="0.25">
      <c r="A172" s="862"/>
      <c r="B172" s="973"/>
      <c r="C172" s="378">
        <v>24</v>
      </c>
      <c r="D172" s="161" t="s">
        <v>769</v>
      </c>
      <c r="E172" s="368"/>
      <c r="F172" s="655">
        <f t="shared" si="27"/>
        <v>21.922560000000001</v>
      </c>
      <c r="G172" s="655"/>
      <c r="H172" s="655"/>
      <c r="I172" s="655"/>
      <c r="J172" s="655"/>
      <c r="K172" s="655"/>
      <c r="L172" s="655"/>
      <c r="M172" s="202">
        <v>10</v>
      </c>
      <c r="N172" s="202">
        <v>21</v>
      </c>
      <c r="O172" s="202">
        <v>33</v>
      </c>
      <c r="P172" s="202">
        <v>12</v>
      </c>
      <c r="XFD172">
        <f>SUM(M172:XFC172)</f>
        <v>76</v>
      </c>
    </row>
    <row r="173" spans="1:17 16384:16384" ht="19.5" thickBot="1" x14ac:dyDescent="0.25">
      <c r="A173" s="862"/>
      <c r="B173" s="973"/>
      <c r="C173" s="378"/>
      <c r="D173" s="161"/>
      <c r="E173" s="368"/>
      <c r="F173" s="655">
        <f t="shared" si="27"/>
        <v>0</v>
      </c>
      <c r="G173" s="655"/>
      <c r="H173" s="655"/>
      <c r="I173" s="655"/>
      <c r="J173" s="655"/>
      <c r="K173" s="655"/>
      <c r="L173" s="655"/>
      <c r="M173" s="341"/>
      <c r="N173" s="341"/>
      <c r="O173" s="341"/>
      <c r="P173" s="341"/>
    </row>
    <row r="174" spans="1:17 16384:16384" ht="19.5" thickBot="1" x14ac:dyDescent="0.25">
      <c r="A174" s="862"/>
      <c r="B174" s="973"/>
      <c r="C174" s="378"/>
      <c r="D174" s="161"/>
      <c r="E174" s="368"/>
      <c r="F174" s="368"/>
      <c r="G174" s="368"/>
      <c r="H174" s="368"/>
      <c r="I174" s="368"/>
      <c r="J174" s="368"/>
      <c r="K174" s="368"/>
      <c r="L174" s="368"/>
      <c r="M174" s="341"/>
      <c r="N174" s="341"/>
      <c r="O174" s="341"/>
      <c r="P174" s="341"/>
    </row>
    <row r="175" spans="1:17 16384:16384" ht="19.5" thickBot="1" x14ac:dyDescent="0.25">
      <c r="A175" s="862"/>
      <c r="B175" s="973"/>
      <c r="C175" s="378"/>
      <c r="D175" s="3" t="s">
        <v>1187</v>
      </c>
      <c r="E175" s="370"/>
      <c r="F175" s="370"/>
      <c r="G175" s="370"/>
      <c r="H175" s="370"/>
      <c r="I175" s="370"/>
      <c r="J175" s="370"/>
      <c r="K175" s="370"/>
      <c r="L175" s="370"/>
      <c r="M175" s="70">
        <f>SUM(M161:M174)</f>
        <v>121</v>
      </c>
      <c r="N175" s="70">
        <f>SUM(N161:N174)</f>
        <v>125</v>
      </c>
      <c r="O175" s="70">
        <f>SUM(O161:O174)</f>
        <v>116</v>
      </c>
      <c r="P175" s="70">
        <f>SUM(P161:P174)</f>
        <v>90</v>
      </c>
      <c r="XFD175">
        <f>SUM(M175:XFC175)</f>
        <v>452</v>
      </c>
    </row>
    <row r="176" spans="1:17 16384:16384" ht="19.5" thickBot="1" x14ac:dyDescent="0.25">
      <c r="A176" s="862"/>
      <c r="B176" s="973"/>
      <c r="C176" s="378"/>
      <c r="D176" s="3" t="s">
        <v>1188</v>
      </c>
      <c r="E176" s="370"/>
      <c r="F176" s="370"/>
      <c r="G176" s="370"/>
      <c r="H176" s="370"/>
      <c r="I176" s="370"/>
      <c r="J176" s="370"/>
      <c r="K176" s="370"/>
      <c r="L176" s="370"/>
      <c r="M176" s="130">
        <f t="shared" ref="M176:O176" si="28">(M175*1.73*220*0.9)/1000</f>
        <v>41.447339999999997</v>
      </c>
      <c r="N176" s="130">
        <f t="shared" si="28"/>
        <v>42.817500000000003</v>
      </c>
      <c r="O176" s="130">
        <f t="shared" si="28"/>
        <v>39.734639999999999</v>
      </c>
      <c r="P176" s="131"/>
      <c r="Q176" s="156"/>
    </row>
    <row r="177" spans="1:16" ht="18.75" thickBot="1" x14ac:dyDescent="0.25">
      <c r="A177" s="862"/>
      <c r="B177" s="973"/>
      <c r="C177" s="378"/>
      <c r="D177" s="3" t="s">
        <v>1189</v>
      </c>
      <c r="E177" s="371"/>
      <c r="F177" s="371"/>
      <c r="G177" s="371"/>
      <c r="H177" s="371"/>
      <c r="I177" s="371"/>
      <c r="J177" s="371"/>
      <c r="K177" s="371"/>
      <c r="L177" s="371"/>
      <c r="M177" s="869">
        <f>(M176+N176+O176)</f>
        <v>123.99947999999999</v>
      </c>
      <c r="N177" s="870"/>
      <c r="O177" s="870"/>
      <c r="P177" s="871"/>
    </row>
    <row r="178" spans="1:16" ht="19.5" thickBot="1" x14ac:dyDescent="0.25">
      <c r="A178" s="862"/>
      <c r="B178" s="973"/>
      <c r="C178" s="381"/>
      <c r="D178" s="898"/>
      <c r="E178" s="899"/>
      <c r="F178" s="899"/>
      <c r="G178" s="899"/>
      <c r="H178" s="899"/>
      <c r="I178" s="899"/>
      <c r="J178" s="899"/>
      <c r="K178" s="899"/>
      <c r="L178" s="899"/>
      <c r="M178" s="899"/>
      <c r="N178" s="899"/>
      <c r="O178" s="899"/>
      <c r="P178" s="900"/>
    </row>
    <row r="179" spans="1:16" ht="36.75" thickBot="1" x14ac:dyDescent="0.25">
      <c r="A179" s="862"/>
      <c r="B179" s="973"/>
      <c r="C179" s="364" t="s">
        <v>1309</v>
      </c>
      <c r="D179" s="123" t="s">
        <v>1200</v>
      </c>
      <c r="E179" s="367" t="s">
        <v>1308</v>
      </c>
      <c r="F179" s="475" t="s">
        <v>1381</v>
      </c>
      <c r="G179" s="475" t="s">
        <v>1415</v>
      </c>
      <c r="H179" s="681" t="s">
        <v>1416</v>
      </c>
      <c r="I179" s="475" t="s">
        <v>1417</v>
      </c>
      <c r="J179" s="681" t="s">
        <v>1319</v>
      </c>
      <c r="K179" s="475" t="s">
        <v>1418</v>
      </c>
      <c r="L179" s="475" t="s">
        <v>1419</v>
      </c>
      <c r="M179" s="124" t="str">
        <f>'Данные по ТП'!C181</f>
        <v>ТМ-400/10</v>
      </c>
      <c r="N179" s="125" t="s">
        <v>1225</v>
      </c>
      <c r="O179" s="124" t="s">
        <v>5</v>
      </c>
      <c r="P179" s="126">
        <f>'Данные по ТП'!F181</f>
        <v>51299</v>
      </c>
    </row>
    <row r="180" spans="1:16" ht="19.5" thickBot="1" x14ac:dyDescent="0.25">
      <c r="A180" s="862"/>
      <c r="B180" s="973"/>
      <c r="C180" s="378">
        <v>9</v>
      </c>
      <c r="D180" s="195" t="s">
        <v>18</v>
      </c>
      <c r="E180" s="408"/>
      <c r="F180" s="655">
        <f>((O180*1.73*220*0.9)/1000)+((N180*1.73*220*0.9)/1000)+((M180*1.73*220*0.9)/1000)</f>
        <v>0</v>
      </c>
      <c r="G180" s="987">
        <v>228</v>
      </c>
      <c r="H180" s="987">
        <v>235</v>
      </c>
      <c r="I180" s="987">
        <v>235</v>
      </c>
      <c r="J180" s="845">
        <v>404</v>
      </c>
      <c r="K180" s="845">
        <v>403</v>
      </c>
      <c r="L180" s="845">
        <v>403</v>
      </c>
      <c r="M180" s="228"/>
      <c r="N180" s="228"/>
      <c r="O180" s="228"/>
      <c r="P180" s="228"/>
    </row>
    <row r="181" spans="1:16" ht="19.5" thickBot="1" x14ac:dyDescent="0.25">
      <c r="A181" s="862"/>
      <c r="B181" s="973"/>
      <c r="C181" s="378">
        <v>10</v>
      </c>
      <c r="D181" s="161" t="s">
        <v>770</v>
      </c>
      <c r="E181" s="368"/>
      <c r="F181" s="655">
        <f t="shared" ref="F181:F184" si="29">((O181*1.73*220*0.9)/1000)+((N181*1.73*220*0.9)/1000)+((M181*1.73*220*0.9)/1000)</f>
        <v>32.883839999999999</v>
      </c>
      <c r="G181" s="988"/>
      <c r="H181" s="988"/>
      <c r="I181" s="988"/>
      <c r="J181" s="846"/>
      <c r="K181" s="846"/>
      <c r="L181" s="846"/>
      <c r="M181" s="202">
        <v>31</v>
      </c>
      <c r="N181" s="202">
        <v>25</v>
      </c>
      <c r="O181" s="202">
        <v>40</v>
      </c>
      <c r="P181" s="202">
        <v>7</v>
      </c>
    </row>
    <row r="182" spans="1:16" ht="19.5" thickBot="1" x14ac:dyDescent="0.25">
      <c r="A182" s="862"/>
      <c r="B182" s="973"/>
      <c r="C182" s="378">
        <v>11</v>
      </c>
      <c r="D182" s="161" t="s">
        <v>83</v>
      </c>
      <c r="E182" s="368"/>
      <c r="F182" s="655">
        <f t="shared" si="29"/>
        <v>0</v>
      </c>
      <c r="G182" s="655"/>
      <c r="H182" s="655"/>
      <c r="I182" s="655"/>
      <c r="J182" s="655"/>
      <c r="K182" s="655"/>
      <c r="L182" s="655"/>
      <c r="M182" s="202"/>
      <c r="N182" s="202"/>
      <c r="O182" s="202"/>
      <c r="P182" s="202"/>
    </row>
    <row r="183" spans="1:16" ht="19.5" thickBot="1" x14ac:dyDescent="0.25">
      <c r="A183" s="862"/>
      <c r="B183" s="973"/>
      <c r="C183" s="378">
        <v>12</v>
      </c>
      <c r="D183" s="161" t="s">
        <v>798</v>
      </c>
      <c r="E183" s="368"/>
      <c r="F183" s="655">
        <f t="shared" si="29"/>
        <v>0</v>
      </c>
      <c r="G183" s="655"/>
      <c r="H183" s="655"/>
      <c r="I183" s="655"/>
      <c r="J183" s="655"/>
      <c r="K183" s="655"/>
      <c r="L183" s="655"/>
      <c r="M183" s="202"/>
      <c r="N183" s="202"/>
      <c r="O183" s="202"/>
      <c r="P183" s="202"/>
    </row>
    <row r="184" spans="1:16" ht="19.5" thickBot="1" x14ac:dyDescent="0.25">
      <c r="A184" s="862"/>
      <c r="B184" s="973"/>
      <c r="C184" s="378">
        <v>13</v>
      </c>
      <c r="D184" s="161" t="s">
        <v>1487</v>
      </c>
      <c r="E184" s="368"/>
      <c r="F184" s="655">
        <f t="shared" si="29"/>
        <v>0</v>
      </c>
      <c r="G184" s="655"/>
      <c r="H184" s="655"/>
      <c r="I184" s="655"/>
      <c r="J184" s="655"/>
      <c r="K184" s="655"/>
      <c r="L184" s="655"/>
      <c r="M184" s="202">
        <v>0</v>
      </c>
      <c r="N184" s="202">
        <v>0</v>
      </c>
      <c r="O184" s="202">
        <v>0</v>
      </c>
      <c r="P184" s="202">
        <v>0</v>
      </c>
    </row>
    <row r="185" spans="1:16" ht="19.5" thickBot="1" x14ac:dyDescent="0.25">
      <c r="A185" s="862"/>
      <c r="B185" s="973"/>
      <c r="C185" s="378">
        <v>14</v>
      </c>
      <c r="D185" s="161" t="s">
        <v>771</v>
      </c>
      <c r="E185" s="368"/>
      <c r="F185" s="655">
        <f>((O185*1.73*220*0.9)/1000)+((N185*1.73*220*0.9)/1000)+((M185*1.73*220*0.9)/1000)</f>
        <v>24.662880000000001</v>
      </c>
      <c r="G185" s="655"/>
      <c r="H185" s="655"/>
      <c r="I185" s="655"/>
      <c r="J185" s="655"/>
      <c r="K185" s="655"/>
      <c r="L185" s="655"/>
      <c r="M185" s="202">
        <v>20</v>
      </c>
      <c r="N185" s="202">
        <v>30</v>
      </c>
      <c r="O185" s="202">
        <v>22</v>
      </c>
      <c r="P185" s="202">
        <v>10</v>
      </c>
    </row>
    <row r="186" spans="1:16" ht="19.5" thickBot="1" x14ac:dyDescent="0.25">
      <c r="A186" s="862"/>
      <c r="B186" s="973"/>
      <c r="C186" s="378">
        <v>15</v>
      </c>
      <c r="D186" s="161" t="s">
        <v>772</v>
      </c>
      <c r="E186" s="368"/>
      <c r="F186" s="655">
        <f t="shared" ref="F186:F191" si="30">((O186*1.73*220*0.9)/1000)+((N186*1.73*220*0.9)/1000)+((M186*1.73*220*0.9)/1000)</f>
        <v>0</v>
      </c>
      <c r="G186" s="655"/>
      <c r="H186" s="655"/>
      <c r="I186" s="655"/>
      <c r="J186" s="655"/>
      <c r="K186" s="655"/>
      <c r="L186" s="655"/>
      <c r="M186" s="202">
        <v>0</v>
      </c>
      <c r="N186" s="202">
        <v>0</v>
      </c>
      <c r="O186" s="202">
        <v>0</v>
      </c>
      <c r="P186" s="202">
        <v>0</v>
      </c>
    </row>
    <row r="187" spans="1:16" ht="19.5" thickBot="1" x14ac:dyDescent="0.25">
      <c r="A187" s="862"/>
      <c r="B187" s="973"/>
      <c r="C187" s="378">
        <v>16</v>
      </c>
      <c r="D187" s="161" t="s">
        <v>1488</v>
      </c>
      <c r="E187" s="368"/>
      <c r="F187" s="655">
        <f t="shared" si="30"/>
        <v>0</v>
      </c>
      <c r="G187" s="655"/>
      <c r="H187" s="655"/>
      <c r="I187" s="655"/>
      <c r="J187" s="655"/>
      <c r="K187" s="655"/>
      <c r="L187" s="655"/>
      <c r="M187" s="202">
        <v>0</v>
      </c>
      <c r="N187" s="202">
        <v>0</v>
      </c>
      <c r="O187" s="202">
        <v>0</v>
      </c>
      <c r="P187" s="202">
        <v>0</v>
      </c>
    </row>
    <row r="188" spans="1:16" ht="19.5" thickBot="1" x14ac:dyDescent="0.25">
      <c r="A188" s="862"/>
      <c r="B188" s="973"/>
      <c r="C188" s="378">
        <v>17</v>
      </c>
      <c r="D188" s="161" t="s">
        <v>773</v>
      </c>
      <c r="E188" s="368"/>
      <c r="F188" s="655">
        <f t="shared" si="30"/>
        <v>21.237480000000001</v>
      </c>
      <c r="G188" s="655"/>
      <c r="H188" s="655"/>
      <c r="I188" s="655"/>
      <c r="J188" s="655"/>
      <c r="K188" s="655"/>
      <c r="L188" s="655"/>
      <c r="M188" s="202">
        <v>20</v>
      </c>
      <c r="N188" s="202">
        <v>17</v>
      </c>
      <c r="O188" s="202">
        <v>25</v>
      </c>
      <c r="P188" s="202">
        <v>12</v>
      </c>
    </row>
    <row r="189" spans="1:16" ht="19.5" thickBot="1" x14ac:dyDescent="0.25">
      <c r="A189" s="862"/>
      <c r="B189" s="973"/>
      <c r="C189" s="378">
        <v>18</v>
      </c>
      <c r="D189" s="161" t="s">
        <v>774</v>
      </c>
      <c r="E189" s="368"/>
      <c r="F189" s="655">
        <f t="shared" si="30"/>
        <v>19.867319999999999</v>
      </c>
      <c r="G189" s="655"/>
      <c r="H189" s="655"/>
      <c r="I189" s="655"/>
      <c r="J189" s="655"/>
      <c r="K189" s="655"/>
      <c r="L189" s="655"/>
      <c r="M189" s="202">
        <v>20</v>
      </c>
      <c r="N189" s="202">
        <v>10</v>
      </c>
      <c r="O189" s="202">
        <v>28</v>
      </c>
      <c r="P189" s="202">
        <v>15</v>
      </c>
    </row>
    <row r="190" spans="1:16" ht="38.25" thickBot="1" x14ac:dyDescent="0.25">
      <c r="A190" s="862"/>
      <c r="B190" s="973"/>
      <c r="C190" s="378">
        <v>19</v>
      </c>
      <c r="D190" s="161" t="s">
        <v>1489</v>
      </c>
      <c r="E190" s="368"/>
      <c r="F190" s="655">
        <f t="shared" si="30"/>
        <v>22.60764</v>
      </c>
      <c r="G190" s="655"/>
      <c r="H190" s="655"/>
      <c r="I190" s="655"/>
      <c r="J190" s="655"/>
      <c r="K190" s="655"/>
      <c r="L190" s="655"/>
      <c r="M190" s="202">
        <v>45</v>
      </c>
      <c r="N190" s="202">
        <v>14</v>
      </c>
      <c r="O190" s="202">
        <v>7</v>
      </c>
      <c r="P190" s="202">
        <v>10</v>
      </c>
    </row>
    <row r="191" spans="1:16" ht="19.5" thickBot="1" x14ac:dyDescent="0.25">
      <c r="A191" s="862"/>
      <c r="B191" s="973"/>
      <c r="C191" s="378">
        <v>20</v>
      </c>
      <c r="D191" s="161" t="s">
        <v>775</v>
      </c>
      <c r="E191" s="368"/>
      <c r="F191" s="655">
        <f t="shared" si="30"/>
        <v>22.95018</v>
      </c>
      <c r="G191" s="655"/>
      <c r="H191" s="655"/>
      <c r="I191" s="655"/>
      <c r="J191" s="655"/>
      <c r="K191" s="655"/>
      <c r="L191" s="655"/>
      <c r="M191" s="202">
        <v>42</v>
      </c>
      <c r="N191" s="202">
        <v>10</v>
      </c>
      <c r="O191" s="202">
        <v>15</v>
      </c>
      <c r="P191" s="202">
        <v>15</v>
      </c>
    </row>
    <row r="192" spans="1:16" ht="19.5" thickBot="1" x14ac:dyDescent="0.25">
      <c r="A192" s="862"/>
      <c r="B192" s="973"/>
      <c r="C192" s="378"/>
      <c r="D192" s="161"/>
      <c r="E192" s="368"/>
      <c r="F192" s="655"/>
      <c r="G192" s="655"/>
      <c r="H192" s="655"/>
      <c r="I192" s="655"/>
      <c r="J192" s="655"/>
      <c r="K192" s="655"/>
      <c r="L192" s="655"/>
      <c r="M192" s="341"/>
      <c r="N192" s="341"/>
      <c r="O192" s="341"/>
      <c r="P192" s="341"/>
    </row>
    <row r="193" spans="1:17" ht="19.5" thickBot="1" x14ac:dyDescent="0.25">
      <c r="A193" s="862"/>
      <c r="B193" s="973"/>
      <c r="C193" s="378"/>
      <c r="D193" s="161"/>
      <c r="E193" s="368"/>
      <c r="F193" s="655"/>
      <c r="G193" s="655"/>
      <c r="H193" s="655"/>
      <c r="I193" s="655"/>
      <c r="J193" s="655"/>
      <c r="K193" s="655"/>
      <c r="L193" s="655"/>
      <c r="M193" s="341"/>
      <c r="N193" s="341"/>
      <c r="O193" s="341"/>
      <c r="P193" s="341"/>
    </row>
    <row r="194" spans="1:17" ht="19.5" thickBot="1" x14ac:dyDescent="0.25">
      <c r="A194" s="862"/>
      <c r="B194" s="973"/>
      <c r="C194" s="378"/>
      <c r="D194" s="3" t="s">
        <v>1186</v>
      </c>
      <c r="E194" s="370"/>
      <c r="F194" s="370"/>
      <c r="G194" s="370"/>
      <c r="H194" s="370"/>
      <c r="I194" s="370"/>
      <c r="J194" s="370"/>
      <c r="K194" s="370"/>
      <c r="L194" s="370"/>
      <c r="M194" s="70">
        <f>SUM(M181:M193)</f>
        <v>178</v>
      </c>
      <c r="N194" s="70">
        <f>SUM(N181:N193)</f>
        <v>106</v>
      </c>
      <c r="O194" s="70">
        <f>SUM(O181:O193)</f>
        <v>137</v>
      </c>
      <c r="P194" s="70">
        <f>SUM(P181:P193)</f>
        <v>69</v>
      </c>
    </row>
    <row r="195" spans="1:17" ht="19.5" thickBot="1" x14ac:dyDescent="0.25">
      <c r="A195" s="862"/>
      <c r="B195" s="973"/>
      <c r="C195" s="378"/>
      <c r="D195" s="3" t="s">
        <v>1188</v>
      </c>
      <c r="E195" s="370"/>
      <c r="F195" s="370"/>
      <c r="G195" s="370"/>
      <c r="H195" s="370"/>
      <c r="I195" s="370"/>
      <c r="J195" s="370"/>
      <c r="K195" s="370"/>
      <c r="L195" s="370"/>
      <c r="M195" s="130">
        <f t="shared" ref="M195:O195" si="31">(M194*1.73*220*0.9)/1000</f>
        <v>60.972120000000004</v>
      </c>
      <c r="N195" s="130">
        <f t="shared" si="31"/>
        <v>36.309239999999996</v>
      </c>
      <c r="O195" s="130">
        <f t="shared" si="31"/>
        <v>46.927979999999998</v>
      </c>
      <c r="P195" s="131"/>
      <c r="Q195" s="156"/>
    </row>
    <row r="196" spans="1:17" ht="18.75" thickBot="1" x14ac:dyDescent="0.25">
      <c r="A196" s="862"/>
      <c r="B196" s="973"/>
      <c r="C196" s="378"/>
      <c r="D196" s="3" t="s">
        <v>1190</v>
      </c>
      <c r="E196" s="371"/>
      <c r="F196" s="371"/>
      <c r="G196" s="371"/>
      <c r="H196" s="371"/>
      <c r="I196" s="371"/>
      <c r="J196" s="371"/>
      <c r="K196" s="371"/>
      <c r="L196" s="371"/>
      <c r="M196" s="869">
        <f>(M195+N195+O195)</f>
        <v>144.20934</v>
      </c>
      <c r="N196" s="870"/>
      <c r="O196" s="870"/>
      <c r="P196" s="871"/>
    </row>
    <row r="197" spans="1:17" ht="18.75" customHeight="1" thickBot="1" x14ac:dyDescent="0.25">
      <c r="A197" s="862"/>
      <c r="B197" s="973"/>
      <c r="C197" s="383"/>
      <c r="D197" s="37" t="s">
        <v>53</v>
      </c>
      <c r="E197" s="411"/>
      <c r="F197" s="411"/>
      <c r="G197" s="411"/>
      <c r="H197" s="411"/>
      <c r="I197" s="411"/>
      <c r="J197" s="411"/>
      <c r="K197" s="411"/>
      <c r="L197" s="411"/>
      <c r="M197" s="75">
        <f>M194+M175</f>
        <v>299</v>
      </c>
      <c r="N197" s="75">
        <f>N194+N175</f>
        <v>231</v>
      </c>
      <c r="O197" s="75">
        <f>O194+O175</f>
        <v>253</v>
      </c>
      <c r="P197" s="75">
        <f>P194+P175</f>
        <v>159</v>
      </c>
    </row>
    <row r="198" spans="1:17" ht="42" customHeight="1" thickBot="1" x14ac:dyDescent="0.25">
      <c r="A198" s="606"/>
      <c r="B198" s="606"/>
      <c r="C198" s="606"/>
      <c r="D198" s="598" t="str">
        <f>HYPERLINK("#Оглавление!h14","&lt;&lt;&lt;&lt;&lt;")</f>
        <v>&lt;&lt;&lt;&lt;&lt;</v>
      </c>
      <c r="E198" s="606"/>
      <c r="F198" s="606"/>
      <c r="G198" s="606"/>
      <c r="H198" s="606"/>
      <c r="I198" s="606"/>
      <c r="J198" s="606"/>
      <c r="K198" s="606"/>
      <c r="L198" s="606"/>
      <c r="M198" s="606"/>
      <c r="N198" s="606"/>
      <c r="O198" s="606"/>
      <c r="P198" s="606"/>
    </row>
    <row r="199" spans="1:17" ht="36.75" thickBot="1" x14ac:dyDescent="0.25">
      <c r="A199" s="181">
        <v>44889</v>
      </c>
      <c r="B199" s="74"/>
      <c r="C199" s="364" t="s">
        <v>1309</v>
      </c>
      <c r="D199" s="123" t="s">
        <v>1224</v>
      </c>
      <c r="E199" s="367" t="s">
        <v>1308</v>
      </c>
      <c r="F199" s="475" t="s">
        <v>1381</v>
      </c>
      <c r="G199" s="475" t="s">
        <v>1415</v>
      </c>
      <c r="H199" s="681" t="s">
        <v>1416</v>
      </c>
      <c r="I199" s="475" t="s">
        <v>1417</v>
      </c>
      <c r="J199" s="681" t="s">
        <v>1319</v>
      </c>
      <c r="K199" s="475" t="s">
        <v>1418</v>
      </c>
      <c r="L199" s="475" t="s">
        <v>1419</v>
      </c>
      <c r="M199" s="124" t="str">
        <f>'Данные по ТП'!C182</f>
        <v>ТМ-630/10</v>
      </c>
      <c r="N199" s="125" t="s">
        <v>1225</v>
      </c>
      <c r="O199" s="124" t="s">
        <v>5</v>
      </c>
      <c r="P199" s="126">
        <f>'Данные по ТП'!F182</f>
        <v>4241</v>
      </c>
    </row>
    <row r="200" spans="1:17" ht="19.5" thickBot="1" x14ac:dyDescent="0.25">
      <c r="A200" s="850" t="s">
        <v>1680</v>
      </c>
      <c r="B200" s="970" t="s">
        <v>813</v>
      </c>
      <c r="C200" s="378">
        <v>1</v>
      </c>
      <c r="D200" s="161" t="s">
        <v>1766</v>
      </c>
      <c r="E200" s="368"/>
      <c r="F200" s="655">
        <f>((O200*1.73*220*0.9)/1000)+((N200*1.73*220*0.9)/1000)+((M200*1.73*220*0.9)/1000)</f>
        <v>0</v>
      </c>
      <c r="G200" s="845">
        <v>227</v>
      </c>
      <c r="H200" s="845">
        <v>235</v>
      </c>
      <c r="I200" s="845">
        <v>233</v>
      </c>
      <c r="J200" s="845">
        <v>400</v>
      </c>
      <c r="K200" s="845">
        <v>402</v>
      </c>
      <c r="L200" s="845">
        <v>402</v>
      </c>
      <c r="M200" s="202">
        <v>0</v>
      </c>
      <c r="N200" s="202">
        <v>0</v>
      </c>
      <c r="O200" s="202">
        <v>0</v>
      </c>
      <c r="P200" s="202">
        <v>0</v>
      </c>
    </row>
    <row r="201" spans="1:17" ht="19.5" thickBot="1" x14ac:dyDescent="0.25">
      <c r="A201" s="862"/>
      <c r="B201" s="973"/>
      <c r="C201" s="378">
        <v>2</v>
      </c>
      <c r="D201" s="161" t="s">
        <v>776</v>
      </c>
      <c r="E201" s="368"/>
      <c r="F201" s="655">
        <f t="shared" ref="F201:F204" si="32">((O201*1.73*220*0.9)/1000)+((N201*1.73*220*0.9)/1000)+((M201*1.73*220*0.9)/1000)</f>
        <v>79.126739999999998</v>
      </c>
      <c r="G201" s="846"/>
      <c r="H201" s="846"/>
      <c r="I201" s="846"/>
      <c r="J201" s="846"/>
      <c r="K201" s="846"/>
      <c r="L201" s="846"/>
      <c r="M201" s="202">
        <v>75</v>
      </c>
      <c r="N201" s="202">
        <v>80</v>
      </c>
      <c r="O201" s="202">
        <v>76</v>
      </c>
      <c r="P201" s="202">
        <v>10</v>
      </c>
    </row>
    <row r="202" spans="1:17" ht="19.5" thickBot="1" x14ac:dyDescent="0.25">
      <c r="A202" s="862"/>
      <c r="B202" s="973"/>
      <c r="C202" s="378">
        <v>3</v>
      </c>
      <c r="D202" s="161" t="s">
        <v>793</v>
      </c>
      <c r="E202" s="368"/>
      <c r="F202" s="655">
        <f t="shared" si="32"/>
        <v>0</v>
      </c>
      <c r="G202" s="655"/>
      <c r="H202" s="655"/>
      <c r="I202" s="655"/>
      <c r="J202" s="655"/>
      <c r="K202" s="655"/>
      <c r="L202" s="655"/>
      <c r="M202" s="202"/>
      <c r="N202" s="202"/>
      <c r="O202" s="202"/>
      <c r="P202" s="202"/>
    </row>
    <row r="203" spans="1:17" ht="19.5" thickBot="1" x14ac:dyDescent="0.25">
      <c r="A203" s="862"/>
      <c r="B203" s="973"/>
      <c r="C203" s="378">
        <v>4</v>
      </c>
      <c r="D203" s="161" t="s">
        <v>777</v>
      </c>
      <c r="E203" s="368"/>
      <c r="F203" s="655">
        <f t="shared" si="32"/>
        <v>18.839700000000001</v>
      </c>
      <c r="G203" s="655"/>
      <c r="H203" s="655"/>
      <c r="I203" s="655"/>
      <c r="J203" s="655"/>
      <c r="K203" s="655"/>
      <c r="L203" s="655"/>
      <c r="M203" s="202">
        <v>31</v>
      </c>
      <c r="N203" s="202">
        <v>16</v>
      </c>
      <c r="O203" s="202">
        <v>8</v>
      </c>
      <c r="P203" s="202">
        <v>19</v>
      </c>
    </row>
    <row r="204" spans="1:17" ht="19.5" thickBot="1" x14ac:dyDescent="0.25">
      <c r="A204" s="862"/>
      <c r="B204" s="973"/>
      <c r="C204" s="378">
        <v>5</v>
      </c>
      <c r="D204" s="161" t="s">
        <v>79</v>
      </c>
      <c r="E204" s="368"/>
      <c r="F204" s="655">
        <f t="shared" si="32"/>
        <v>0</v>
      </c>
      <c r="G204" s="655"/>
      <c r="H204" s="655"/>
      <c r="I204" s="655"/>
      <c r="J204" s="655"/>
      <c r="K204" s="655"/>
      <c r="L204" s="655"/>
      <c r="M204" s="202"/>
      <c r="N204" s="202"/>
      <c r="O204" s="202"/>
      <c r="P204" s="202"/>
    </row>
    <row r="205" spans="1:17" ht="19.5" thickBot="1" x14ac:dyDescent="0.25">
      <c r="A205" s="862"/>
      <c r="B205" s="973"/>
      <c r="C205" s="378">
        <v>6</v>
      </c>
      <c r="D205" s="161" t="s">
        <v>778</v>
      </c>
      <c r="E205" s="368"/>
      <c r="F205" s="655">
        <f>((O205*1.73*220*0.9)/1000)+((N205*1.73*220*0.9)/1000)+((M205*1.73*220*0.9)/1000)</f>
        <v>0</v>
      </c>
      <c r="G205" s="655"/>
      <c r="H205" s="655"/>
      <c r="I205" s="655"/>
      <c r="J205" s="655"/>
      <c r="K205" s="655"/>
      <c r="L205" s="655"/>
      <c r="M205" s="202">
        <v>0</v>
      </c>
      <c r="N205" s="202">
        <v>0</v>
      </c>
      <c r="O205" s="202">
        <v>0</v>
      </c>
      <c r="P205" s="202">
        <v>0</v>
      </c>
    </row>
    <row r="206" spans="1:17" ht="19.5" thickBot="1" x14ac:dyDescent="0.25">
      <c r="A206" s="862"/>
      <c r="B206" s="973"/>
      <c r="C206" s="378">
        <v>7</v>
      </c>
      <c r="D206" s="161" t="s">
        <v>779</v>
      </c>
      <c r="E206" s="368"/>
      <c r="F206" s="655">
        <f t="shared" ref="F206:F211" si="33">((O206*1.73*220*0.9)/1000)+((N206*1.73*220*0.9)/1000)+((M206*1.73*220*0.9)/1000)</f>
        <v>53.778780000000005</v>
      </c>
      <c r="G206" s="655"/>
      <c r="H206" s="655"/>
      <c r="I206" s="655"/>
      <c r="J206" s="655"/>
      <c r="K206" s="655"/>
      <c r="L206" s="655"/>
      <c r="M206" s="202">
        <v>62</v>
      </c>
      <c r="N206" s="202">
        <v>65</v>
      </c>
      <c r="O206" s="202">
        <v>30</v>
      </c>
      <c r="P206" s="202">
        <v>22</v>
      </c>
    </row>
    <row r="207" spans="1:17" ht="19.5" thickBot="1" x14ac:dyDescent="0.25">
      <c r="A207" s="862"/>
      <c r="B207" s="973"/>
      <c r="C207" s="378">
        <v>8</v>
      </c>
      <c r="D207" s="161" t="s">
        <v>780</v>
      </c>
      <c r="E207" s="368"/>
      <c r="F207" s="655">
        <f t="shared" si="33"/>
        <v>1.02762</v>
      </c>
      <c r="G207" s="655"/>
      <c r="H207" s="655"/>
      <c r="I207" s="655"/>
      <c r="J207" s="655"/>
      <c r="K207" s="655"/>
      <c r="L207" s="655"/>
      <c r="M207" s="202"/>
      <c r="N207" s="202"/>
      <c r="O207" s="202">
        <v>3</v>
      </c>
      <c r="P207" s="202">
        <v>3</v>
      </c>
    </row>
    <row r="208" spans="1:17" ht="19.5" thickBot="1" x14ac:dyDescent="0.25">
      <c r="A208" s="862"/>
      <c r="B208" s="973"/>
      <c r="C208" s="378">
        <v>21</v>
      </c>
      <c r="D208" s="161" t="s">
        <v>814</v>
      </c>
      <c r="E208" s="368"/>
      <c r="F208" s="655">
        <f t="shared" si="33"/>
        <v>0</v>
      </c>
      <c r="G208" s="655"/>
      <c r="H208" s="655"/>
      <c r="I208" s="655"/>
      <c r="J208" s="655"/>
      <c r="K208" s="655"/>
      <c r="L208" s="655"/>
      <c r="M208" s="202"/>
      <c r="N208" s="202"/>
      <c r="O208" s="202"/>
      <c r="P208" s="202"/>
    </row>
    <row r="209" spans="1:17" ht="19.5" thickBot="1" x14ac:dyDescent="0.25">
      <c r="A209" s="862"/>
      <c r="B209" s="973"/>
      <c r="C209" s="378">
        <v>22</v>
      </c>
      <c r="D209" s="161" t="s">
        <v>781</v>
      </c>
      <c r="E209" s="368"/>
      <c r="F209" s="655">
        <f t="shared" si="33"/>
        <v>16.44192</v>
      </c>
      <c r="G209" s="655"/>
      <c r="H209" s="655"/>
      <c r="I209" s="655"/>
      <c r="J209" s="655"/>
      <c r="K209" s="655"/>
      <c r="L209" s="655"/>
      <c r="M209" s="202">
        <v>10</v>
      </c>
      <c r="N209" s="202">
        <v>28</v>
      </c>
      <c r="O209" s="202">
        <v>10</v>
      </c>
      <c r="P209" s="202">
        <v>17</v>
      </c>
    </row>
    <row r="210" spans="1:17" ht="19.5" thickBot="1" x14ac:dyDescent="0.25">
      <c r="A210" s="862"/>
      <c r="B210" s="973"/>
      <c r="C210" s="378">
        <v>23</v>
      </c>
      <c r="D210" s="161" t="s">
        <v>782</v>
      </c>
      <c r="E210" s="368"/>
      <c r="F210" s="655">
        <f t="shared" si="33"/>
        <v>0</v>
      </c>
      <c r="G210" s="655"/>
      <c r="H210" s="655"/>
      <c r="I210" s="655"/>
      <c r="J210" s="655"/>
      <c r="K210" s="655"/>
      <c r="L210" s="655"/>
      <c r="M210" s="202"/>
      <c r="N210" s="202"/>
      <c r="O210" s="202"/>
      <c r="P210" s="202"/>
    </row>
    <row r="211" spans="1:17" ht="19.5" thickBot="1" x14ac:dyDescent="0.25">
      <c r="A211" s="862"/>
      <c r="B211" s="973"/>
      <c r="C211" s="378">
        <v>24</v>
      </c>
      <c r="D211" s="161" t="s">
        <v>783</v>
      </c>
      <c r="E211" s="368"/>
      <c r="F211" s="655">
        <f t="shared" si="33"/>
        <v>51.381</v>
      </c>
      <c r="G211" s="655"/>
      <c r="H211" s="655"/>
      <c r="I211" s="655"/>
      <c r="J211" s="655"/>
      <c r="K211" s="655"/>
      <c r="L211" s="655"/>
      <c r="M211" s="202">
        <v>75</v>
      </c>
      <c r="N211" s="202">
        <v>40</v>
      </c>
      <c r="O211" s="202">
        <v>35</v>
      </c>
      <c r="P211" s="202">
        <v>42</v>
      </c>
    </row>
    <row r="212" spans="1:17" ht="19.5" thickBot="1" x14ac:dyDescent="0.25">
      <c r="A212" s="862"/>
      <c r="B212" s="973"/>
      <c r="C212" s="378"/>
      <c r="D212" s="161"/>
      <c r="E212" s="368"/>
      <c r="F212" s="655"/>
      <c r="G212" s="655"/>
      <c r="H212" s="655"/>
      <c r="I212" s="655"/>
      <c r="J212" s="655"/>
      <c r="K212" s="655"/>
      <c r="L212" s="655"/>
      <c r="M212" s="202"/>
      <c r="N212" s="202"/>
      <c r="O212" s="202"/>
      <c r="P212" s="202"/>
    </row>
    <row r="213" spans="1:17" ht="19.5" thickBot="1" x14ac:dyDescent="0.25">
      <c r="A213" s="862"/>
      <c r="B213" s="973"/>
      <c r="C213" s="378"/>
      <c r="D213" s="161"/>
      <c r="E213" s="368"/>
      <c r="F213" s="655"/>
      <c r="G213" s="655"/>
      <c r="H213" s="655"/>
      <c r="I213" s="655"/>
      <c r="J213" s="655"/>
      <c r="K213" s="655"/>
      <c r="L213" s="655"/>
      <c r="M213" s="202"/>
      <c r="N213" s="202"/>
      <c r="O213" s="202"/>
      <c r="P213" s="202"/>
    </row>
    <row r="214" spans="1:17" ht="19.5" thickBot="1" x14ac:dyDescent="0.25">
      <c r="A214" s="862"/>
      <c r="B214" s="973"/>
      <c r="C214" s="378"/>
      <c r="D214" s="161"/>
      <c r="E214" s="368"/>
      <c r="F214" s="368"/>
      <c r="G214" s="368"/>
      <c r="H214" s="368"/>
      <c r="I214" s="368"/>
      <c r="J214" s="368"/>
      <c r="K214" s="368"/>
      <c r="L214" s="368"/>
      <c r="M214" s="202"/>
      <c r="N214" s="202"/>
      <c r="O214" s="202"/>
      <c r="P214" s="202"/>
    </row>
    <row r="215" spans="1:17" ht="19.5" thickBot="1" x14ac:dyDescent="0.25">
      <c r="A215" s="862"/>
      <c r="B215" s="973"/>
      <c r="C215" s="378"/>
      <c r="D215" s="3" t="s">
        <v>1187</v>
      </c>
      <c r="E215" s="370"/>
      <c r="F215" s="370"/>
      <c r="G215" s="370"/>
      <c r="H215" s="370"/>
      <c r="I215" s="370"/>
      <c r="J215" s="370"/>
      <c r="K215" s="370"/>
      <c r="L215" s="370"/>
      <c r="M215" s="70">
        <f>SUM(M201:M214)</f>
        <v>253</v>
      </c>
      <c r="N215" s="70">
        <f>SUM(N201:N214)</f>
        <v>229</v>
      </c>
      <c r="O215" s="70">
        <f>SUM(O201:O214)</f>
        <v>162</v>
      </c>
      <c r="P215" s="70">
        <f>SUM(P201:P214)</f>
        <v>113</v>
      </c>
    </row>
    <row r="216" spans="1:17" ht="19.5" thickBot="1" x14ac:dyDescent="0.25">
      <c r="A216" s="862"/>
      <c r="B216" s="973"/>
      <c r="C216" s="378"/>
      <c r="D216" s="3" t="s">
        <v>1188</v>
      </c>
      <c r="E216" s="370"/>
      <c r="F216" s="370"/>
      <c r="G216" s="370"/>
      <c r="H216" s="370"/>
      <c r="I216" s="370"/>
      <c r="J216" s="370"/>
      <c r="K216" s="370"/>
      <c r="L216" s="370"/>
      <c r="M216" s="130">
        <f t="shared" ref="M216:O216" si="34">(M215*1.73*220*0.9)/1000</f>
        <v>86.662620000000004</v>
      </c>
      <c r="N216" s="130">
        <f t="shared" si="34"/>
        <v>78.441659999999999</v>
      </c>
      <c r="O216" s="130">
        <f t="shared" si="34"/>
        <v>55.491479999999996</v>
      </c>
      <c r="P216" s="131"/>
      <c r="Q216" s="156"/>
    </row>
    <row r="217" spans="1:17" ht="18.75" thickBot="1" x14ac:dyDescent="0.25">
      <c r="A217" s="862"/>
      <c r="B217" s="973"/>
      <c r="C217" s="378"/>
      <c r="D217" s="3" t="s">
        <v>1189</v>
      </c>
      <c r="E217" s="371"/>
      <c r="F217" s="371"/>
      <c r="G217" s="371"/>
      <c r="H217" s="371"/>
      <c r="I217" s="371"/>
      <c r="J217" s="371"/>
      <c r="K217" s="371"/>
      <c r="L217" s="371"/>
      <c r="M217" s="869">
        <f>(M216+N216+O216)</f>
        <v>220.59576000000001</v>
      </c>
      <c r="N217" s="870"/>
      <c r="O217" s="870"/>
      <c r="P217" s="871"/>
      <c r="Q217" s="156"/>
    </row>
    <row r="218" spans="1:17" ht="19.5" thickBot="1" x14ac:dyDescent="0.25">
      <c r="A218" s="862"/>
      <c r="B218" s="973"/>
      <c r="C218" s="381"/>
      <c r="D218" s="898"/>
      <c r="E218" s="899"/>
      <c r="F218" s="899"/>
      <c r="G218" s="899"/>
      <c r="H218" s="899"/>
      <c r="I218" s="899"/>
      <c r="J218" s="899"/>
      <c r="K218" s="899"/>
      <c r="L218" s="899"/>
      <c r="M218" s="899"/>
      <c r="N218" s="899"/>
      <c r="O218" s="899"/>
      <c r="P218" s="900"/>
      <c r="Q218" s="156"/>
    </row>
    <row r="219" spans="1:17" ht="36.75" thickBot="1" x14ac:dyDescent="0.25">
      <c r="A219" s="862"/>
      <c r="B219" s="973"/>
      <c r="C219" s="364" t="s">
        <v>1309</v>
      </c>
      <c r="D219" s="123" t="s">
        <v>1200</v>
      </c>
      <c r="E219" s="367" t="s">
        <v>1308</v>
      </c>
      <c r="F219" s="475" t="s">
        <v>1381</v>
      </c>
      <c r="G219" s="475" t="s">
        <v>1415</v>
      </c>
      <c r="H219" s="681" t="s">
        <v>1416</v>
      </c>
      <c r="I219" s="475" t="s">
        <v>1417</v>
      </c>
      <c r="J219" s="681" t="s">
        <v>1319</v>
      </c>
      <c r="K219" s="475" t="s">
        <v>1418</v>
      </c>
      <c r="L219" s="475" t="s">
        <v>1419</v>
      </c>
      <c r="M219" s="124" t="str">
        <f>'Данные по ТП'!C183</f>
        <v>ТМ-400/10</v>
      </c>
      <c r="N219" s="125" t="s">
        <v>1225</v>
      </c>
      <c r="O219" s="124" t="s">
        <v>5</v>
      </c>
      <c r="P219" s="126">
        <f>'Данные по ТП'!F183</f>
        <v>36152</v>
      </c>
      <c r="Q219" s="156"/>
    </row>
    <row r="220" spans="1:17" ht="19.5" thickBot="1" x14ac:dyDescent="0.25">
      <c r="A220" s="862"/>
      <c r="B220" s="973"/>
      <c r="C220" s="378">
        <v>9</v>
      </c>
      <c r="D220" s="161" t="s">
        <v>70</v>
      </c>
      <c r="E220" s="368"/>
      <c r="F220" s="655">
        <f>((O220*1.73*220*0.9)/1000)+((N220*1.73*220*0.9)/1000)+((M220*1.73*220*0.9)/1000)</f>
        <v>0</v>
      </c>
      <c r="G220" s="845">
        <v>232</v>
      </c>
      <c r="H220" s="845">
        <v>233</v>
      </c>
      <c r="I220" s="845">
        <v>233</v>
      </c>
      <c r="J220" s="845">
        <v>403</v>
      </c>
      <c r="K220" s="845">
        <v>403</v>
      </c>
      <c r="L220" s="845">
        <v>403</v>
      </c>
      <c r="M220" s="271"/>
      <c r="N220" s="271"/>
      <c r="O220" s="271"/>
      <c r="P220" s="271"/>
    </row>
    <row r="221" spans="1:17" ht="19.5" thickBot="1" x14ac:dyDescent="0.25">
      <c r="A221" s="862"/>
      <c r="B221" s="973"/>
      <c r="C221" s="378">
        <v>10</v>
      </c>
      <c r="D221" s="161" t="s">
        <v>831</v>
      </c>
      <c r="E221" s="368"/>
      <c r="F221" s="655">
        <f t="shared" ref="F221:F224" si="35">((O221*1.73*220*0.9)/1000)+((N221*1.73*220*0.9)/1000)+((M221*1.73*220*0.9)/1000)</f>
        <v>0</v>
      </c>
      <c r="G221" s="846"/>
      <c r="H221" s="846"/>
      <c r="I221" s="846"/>
      <c r="J221" s="846"/>
      <c r="K221" s="846"/>
      <c r="L221" s="846"/>
      <c r="M221" s="202"/>
      <c r="N221" s="202"/>
      <c r="O221" s="202"/>
      <c r="P221" s="202"/>
    </row>
    <row r="222" spans="1:17" ht="19.5" thickBot="1" x14ac:dyDescent="0.25">
      <c r="A222" s="862"/>
      <c r="B222" s="973"/>
      <c r="C222" s="378">
        <v>11</v>
      </c>
      <c r="D222" s="161" t="s">
        <v>784</v>
      </c>
      <c r="E222" s="368"/>
      <c r="F222" s="655">
        <f t="shared" si="35"/>
        <v>0</v>
      </c>
      <c r="G222" s="655"/>
      <c r="H222" s="655"/>
      <c r="I222" s="655"/>
      <c r="J222" s="655"/>
      <c r="K222" s="655"/>
      <c r="L222" s="655"/>
      <c r="M222" s="202">
        <v>0</v>
      </c>
      <c r="N222" s="202">
        <v>0</v>
      </c>
      <c r="O222" s="202">
        <v>0</v>
      </c>
      <c r="P222" s="202">
        <v>0</v>
      </c>
    </row>
    <row r="223" spans="1:17" ht="19.5" thickBot="1" x14ac:dyDescent="0.25">
      <c r="A223" s="862"/>
      <c r="B223" s="973"/>
      <c r="C223" s="378">
        <v>12</v>
      </c>
      <c r="D223" s="161" t="s">
        <v>1587</v>
      </c>
      <c r="E223" s="368"/>
      <c r="F223" s="655">
        <f t="shared" si="35"/>
        <v>0</v>
      </c>
      <c r="G223" s="655"/>
      <c r="H223" s="655"/>
      <c r="I223" s="655"/>
      <c r="J223" s="655"/>
      <c r="K223" s="655"/>
      <c r="L223" s="655"/>
      <c r="M223" s="202"/>
      <c r="N223" s="202"/>
      <c r="O223" s="202"/>
      <c r="P223" s="202"/>
    </row>
    <row r="224" spans="1:17" ht="19.5" thickBot="1" x14ac:dyDescent="0.25">
      <c r="A224" s="862"/>
      <c r="B224" s="973"/>
      <c r="C224" s="378">
        <v>13</v>
      </c>
      <c r="D224" s="161" t="s">
        <v>785</v>
      </c>
      <c r="E224" s="368"/>
      <c r="F224" s="655">
        <f t="shared" si="35"/>
        <v>16.784459999999999</v>
      </c>
      <c r="G224" s="655"/>
      <c r="H224" s="655"/>
      <c r="I224" s="655"/>
      <c r="J224" s="655"/>
      <c r="K224" s="655"/>
      <c r="L224" s="655"/>
      <c r="M224" s="202">
        <v>14</v>
      </c>
      <c r="N224" s="202">
        <v>20</v>
      </c>
      <c r="O224" s="202">
        <v>15</v>
      </c>
      <c r="P224" s="202">
        <v>5</v>
      </c>
    </row>
    <row r="225" spans="1:17" ht="19.5" thickBot="1" x14ac:dyDescent="0.25">
      <c r="A225" s="862"/>
      <c r="B225" s="973"/>
      <c r="C225" s="378">
        <v>14</v>
      </c>
      <c r="D225" s="161" t="s">
        <v>786</v>
      </c>
      <c r="E225" s="368"/>
      <c r="F225" s="655">
        <f>((O225*1.73*220*0.9)/1000)+((N225*1.73*220*0.9)/1000)+((M225*1.73*220*0.9)/1000)</f>
        <v>50.353380000000001</v>
      </c>
      <c r="G225" s="655"/>
      <c r="H225" s="655"/>
      <c r="I225" s="655"/>
      <c r="J225" s="655"/>
      <c r="K225" s="655"/>
      <c r="L225" s="655"/>
      <c r="M225" s="202">
        <v>45</v>
      </c>
      <c r="N225" s="202">
        <v>52</v>
      </c>
      <c r="O225" s="202">
        <v>50</v>
      </c>
      <c r="P225" s="202">
        <v>6</v>
      </c>
    </row>
    <row r="226" spans="1:17" ht="19.5" thickBot="1" x14ac:dyDescent="0.25">
      <c r="A226" s="862"/>
      <c r="B226" s="973"/>
      <c r="C226" s="378">
        <v>15</v>
      </c>
      <c r="D226" s="161" t="s">
        <v>787</v>
      </c>
      <c r="E226" s="368"/>
      <c r="F226" s="655">
        <f t="shared" ref="F226:F231" si="36">((O226*1.73*220*0.9)/1000)+((N226*1.73*220*0.9)/1000)+((M226*1.73*220*0.9)/1000)</f>
        <v>0</v>
      </c>
      <c r="G226" s="655"/>
      <c r="H226" s="655"/>
      <c r="I226" s="655"/>
      <c r="J226" s="655"/>
      <c r="K226" s="655"/>
      <c r="L226" s="655"/>
      <c r="M226" s="202"/>
      <c r="N226" s="202"/>
      <c r="O226" s="202"/>
      <c r="P226" s="202"/>
    </row>
    <row r="227" spans="1:17" ht="19.5" thickBot="1" x14ac:dyDescent="0.25">
      <c r="A227" s="862"/>
      <c r="B227" s="973"/>
      <c r="C227" s="378">
        <v>16</v>
      </c>
      <c r="D227" s="161" t="s">
        <v>788</v>
      </c>
      <c r="E227" s="368"/>
      <c r="F227" s="655">
        <f t="shared" si="36"/>
        <v>42.474960000000003</v>
      </c>
      <c r="G227" s="655"/>
      <c r="H227" s="655"/>
      <c r="I227" s="655"/>
      <c r="J227" s="655"/>
      <c r="K227" s="655"/>
      <c r="L227" s="655"/>
      <c r="M227" s="202">
        <v>40</v>
      </c>
      <c r="N227" s="202">
        <v>44</v>
      </c>
      <c r="O227" s="202">
        <v>40</v>
      </c>
      <c r="P227" s="202">
        <v>10</v>
      </c>
    </row>
    <row r="228" spans="1:17" ht="19.5" thickBot="1" x14ac:dyDescent="0.25">
      <c r="A228" s="862"/>
      <c r="B228" s="973"/>
      <c r="C228" s="378">
        <v>17</v>
      </c>
      <c r="D228" s="161" t="s">
        <v>789</v>
      </c>
      <c r="E228" s="368"/>
      <c r="F228" s="655">
        <f t="shared" si="36"/>
        <v>0.68508000000000002</v>
      </c>
      <c r="G228" s="655"/>
      <c r="H228" s="655"/>
      <c r="I228" s="655"/>
      <c r="J228" s="655"/>
      <c r="K228" s="655"/>
      <c r="L228" s="655"/>
      <c r="M228" s="202">
        <v>2</v>
      </c>
      <c r="N228" s="202"/>
      <c r="O228" s="202"/>
      <c r="P228" s="202">
        <v>2</v>
      </c>
    </row>
    <row r="229" spans="1:17" ht="19.5" thickBot="1" x14ac:dyDescent="0.25">
      <c r="A229" s="862"/>
      <c r="B229" s="973"/>
      <c r="C229" s="378">
        <v>18</v>
      </c>
      <c r="D229" s="161" t="s">
        <v>790</v>
      </c>
      <c r="E229" s="368"/>
      <c r="F229" s="655">
        <f t="shared" si="36"/>
        <v>0</v>
      </c>
      <c r="G229" s="655"/>
      <c r="H229" s="655"/>
      <c r="I229" s="655"/>
      <c r="J229" s="655"/>
      <c r="K229" s="655"/>
      <c r="L229" s="655"/>
      <c r="M229" s="202">
        <v>0</v>
      </c>
      <c r="N229" s="202">
        <v>0</v>
      </c>
      <c r="O229" s="202">
        <v>0</v>
      </c>
      <c r="P229" s="202">
        <v>0</v>
      </c>
    </row>
    <row r="230" spans="1:17" ht="19.5" thickBot="1" x14ac:dyDescent="0.25">
      <c r="A230" s="862"/>
      <c r="B230" s="973"/>
      <c r="C230" s="378">
        <v>19</v>
      </c>
      <c r="D230" s="161" t="s">
        <v>621</v>
      </c>
      <c r="E230" s="368"/>
      <c r="F230" s="655">
        <f t="shared" si="36"/>
        <v>0</v>
      </c>
      <c r="G230" s="655"/>
      <c r="H230" s="655"/>
      <c r="I230" s="655"/>
      <c r="J230" s="655"/>
      <c r="K230" s="655"/>
      <c r="L230" s="655"/>
      <c r="M230" s="202"/>
      <c r="N230" s="202"/>
      <c r="O230" s="202"/>
      <c r="P230" s="202"/>
    </row>
    <row r="231" spans="1:17" ht="19.5" thickBot="1" x14ac:dyDescent="0.25">
      <c r="A231" s="862"/>
      <c r="B231" s="973"/>
      <c r="C231" s="378">
        <v>20</v>
      </c>
      <c r="D231" s="161" t="s">
        <v>791</v>
      </c>
      <c r="E231" s="368"/>
      <c r="F231" s="655">
        <f t="shared" si="36"/>
        <v>0</v>
      </c>
      <c r="G231" s="655"/>
      <c r="H231" s="655"/>
      <c r="I231" s="655"/>
      <c r="J231" s="655"/>
      <c r="K231" s="655"/>
      <c r="L231" s="655"/>
      <c r="M231" s="202">
        <v>0</v>
      </c>
      <c r="N231" s="202">
        <v>0</v>
      </c>
      <c r="O231" s="202">
        <v>0</v>
      </c>
      <c r="P231" s="202">
        <v>0</v>
      </c>
    </row>
    <row r="232" spans="1:17" ht="19.5" thickBot="1" x14ac:dyDescent="0.25">
      <c r="A232" s="862"/>
      <c r="B232" s="973"/>
      <c r="C232" s="378"/>
      <c r="D232" s="161"/>
      <c r="E232" s="368"/>
      <c r="F232" s="655"/>
      <c r="G232" s="655"/>
      <c r="H232" s="655"/>
      <c r="I232" s="655"/>
      <c r="J232" s="655"/>
      <c r="K232" s="655"/>
      <c r="L232" s="655"/>
      <c r="M232" s="341"/>
      <c r="N232" s="341"/>
      <c r="O232" s="341"/>
      <c r="P232" s="341"/>
    </row>
    <row r="233" spans="1:17" ht="19.5" thickBot="1" x14ac:dyDescent="0.25">
      <c r="A233" s="862"/>
      <c r="B233" s="973"/>
      <c r="C233" s="378"/>
      <c r="D233" s="161"/>
      <c r="E233" s="368"/>
      <c r="F233" s="655"/>
      <c r="G233" s="655"/>
      <c r="H233" s="655"/>
      <c r="I233" s="655"/>
      <c r="J233" s="655"/>
      <c r="K233" s="655"/>
      <c r="L233" s="655"/>
      <c r="M233" s="341"/>
      <c r="N233" s="341"/>
      <c r="O233" s="341"/>
      <c r="P233" s="341"/>
    </row>
    <row r="234" spans="1:17" ht="19.5" thickBot="1" x14ac:dyDescent="0.25">
      <c r="A234" s="862"/>
      <c r="B234" s="973"/>
      <c r="C234" s="378"/>
      <c r="D234" s="3" t="s">
        <v>1186</v>
      </c>
      <c r="E234" s="370"/>
      <c r="F234" s="370"/>
      <c r="G234" s="370"/>
      <c r="H234" s="370"/>
      <c r="I234" s="370"/>
      <c r="J234" s="370"/>
      <c r="K234" s="370"/>
      <c r="L234" s="370"/>
      <c r="M234" s="70">
        <f>SUM(M222:M233)</f>
        <v>101</v>
      </c>
      <c r="N234" s="70">
        <f>SUM(N222:N233)</f>
        <v>116</v>
      </c>
      <c r="O234" s="70">
        <f>SUM(O222:O233)</f>
        <v>105</v>
      </c>
      <c r="P234" s="70">
        <f>SUM(P222:P233)</f>
        <v>23</v>
      </c>
    </row>
    <row r="235" spans="1:17" ht="19.5" thickBot="1" x14ac:dyDescent="0.25">
      <c r="A235" s="862"/>
      <c r="B235" s="973"/>
      <c r="C235" s="378"/>
      <c r="D235" s="3" t="s">
        <v>1188</v>
      </c>
      <c r="E235" s="370"/>
      <c r="F235" s="370"/>
      <c r="G235" s="370"/>
      <c r="H235" s="370"/>
      <c r="I235" s="370"/>
      <c r="J235" s="370"/>
      <c r="K235" s="370"/>
      <c r="L235" s="370"/>
      <c r="M235" s="130">
        <f t="shared" ref="M235:O235" si="37">(M234*1.73*220*0.9)/1000</f>
        <v>34.596539999999997</v>
      </c>
      <c r="N235" s="130">
        <f t="shared" si="37"/>
        <v>39.734639999999999</v>
      </c>
      <c r="O235" s="130">
        <f t="shared" si="37"/>
        <v>35.966700000000003</v>
      </c>
      <c r="P235" s="131"/>
      <c r="Q235" s="156"/>
    </row>
    <row r="236" spans="1:17" ht="18.75" thickBot="1" x14ac:dyDescent="0.25">
      <c r="A236" s="862"/>
      <c r="B236" s="973"/>
      <c r="C236" s="378"/>
      <c r="D236" s="3" t="s">
        <v>1190</v>
      </c>
      <c r="E236" s="371"/>
      <c r="F236" s="371"/>
      <c r="G236" s="371"/>
      <c r="H236" s="371"/>
      <c r="I236" s="371"/>
      <c r="J236" s="371"/>
      <c r="K236" s="371"/>
      <c r="L236" s="371"/>
      <c r="M236" s="869">
        <f>(M235+N235+O235)</f>
        <v>110.29787999999999</v>
      </c>
      <c r="N236" s="870"/>
      <c r="O236" s="870"/>
      <c r="P236" s="871"/>
    </row>
    <row r="237" spans="1:17" ht="19.5" thickBot="1" x14ac:dyDescent="0.25">
      <c r="A237" s="863"/>
      <c r="B237" s="974"/>
      <c r="C237" s="415"/>
      <c r="D237" s="37" t="s">
        <v>53</v>
      </c>
      <c r="E237" s="384"/>
      <c r="F237" s="384"/>
      <c r="G237" s="384"/>
      <c r="H237" s="384"/>
      <c r="I237" s="384"/>
      <c r="J237" s="384"/>
      <c r="K237" s="384"/>
      <c r="L237" s="384"/>
      <c r="M237" s="67">
        <f>M234+M215</f>
        <v>354</v>
      </c>
      <c r="N237" s="67">
        <f>N234+N215</f>
        <v>345</v>
      </c>
      <c r="O237" s="67">
        <f>O234+O215</f>
        <v>267</v>
      </c>
      <c r="P237" s="67">
        <f>P234+P215</f>
        <v>136</v>
      </c>
    </row>
    <row r="238" spans="1:17" s="99" customFormat="1" x14ac:dyDescent="0.25">
      <c r="C238" s="365"/>
      <c r="E238" s="365"/>
      <c r="F238" s="365"/>
      <c r="G238" s="365"/>
      <c r="H238" s="365"/>
      <c r="I238" s="365"/>
      <c r="J238" s="365"/>
      <c r="K238" s="365"/>
      <c r="L238" s="365"/>
    </row>
    <row r="239" spans="1:17" s="99" customFormat="1" x14ac:dyDescent="0.25">
      <c r="C239" s="365"/>
      <c r="E239" s="365"/>
      <c r="F239" s="365"/>
      <c r="G239" s="365"/>
      <c r="H239" s="365"/>
      <c r="I239" s="365"/>
      <c r="J239" s="365"/>
      <c r="K239" s="365"/>
      <c r="L239" s="365"/>
    </row>
    <row r="240" spans="1:17" s="99" customFormat="1" ht="25.5" x14ac:dyDescent="0.25">
      <c r="C240" s="365"/>
      <c r="D240" s="598" t="str">
        <f>HYPERLINK("#Оглавление!h14","&lt;&lt;&lt;&lt;&lt;")</f>
        <v>&lt;&lt;&lt;&lt;&lt;</v>
      </c>
      <c r="E240" s="365"/>
      <c r="F240" s="365"/>
      <c r="G240" s="365"/>
      <c r="H240" s="365"/>
      <c r="I240" s="365"/>
      <c r="J240" s="365"/>
      <c r="K240" s="365"/>
      <c r="L240" s="365"/>
    </row>
    <row r="241" spans="3:12" s="99" customFormat="1" x14ac:dyDescent="0.25">
      <c r="C241" s="365"/>
      <c r="E241" s="365"/>
      <c r="F241" s="365"/>
      <c r="G241" s="365"/>
      <c r="H241" s="365"/>
      <c r="I241" s="365"/>
      <c r="J241" s="365"/>
      <c r="K241" s="365"/>
      <c r="L241" s="365"/>
    </row>
    <row r="242" spans="3:12" s="99" customFormat="1" x14ac:dyDescent="0.25">
      <c r="C242" s="365"/>
      <c r="E242" s="365"/>
      <c r="F242" s="365"/>
      <c r="G242" s="365"/>
      <c r="H242" s="365"/>
      <c r="I242" s="365"/>
      <c r="J242" s="365"/>
      <c r="K242" s="365"/>
      <c r="L242" s="365"/>
    </row>
    <row r="243" spans="3:12" s="99" customFormat="1" x14ac:dyDescent="0.25">
      <c r="C243" s="365"/>
      <c r="E243" s="365"/>
      <c r="F243" s="365"/>
      <c r="G243" s="365"/>
      <c r="H243" s="365"/>
      <c r="I243" s="365"/>
      <c r="J243" s="365"/>
      <c r="K243" s="365"/>
      <c r="L243" s="365"/>
    </row>
    <row r="244" spans="3:12" s="99" customFormat="1" x14ac:dyDescent="0.25">
      <c r="C244" s="365"/>
      <c r="E244" s="365"/>
      <c r="F244" s="365"/>
      <c r="G244" s="365"/>
      <c r="H244" s="365"/>
      <c r="I244" s="365"/>
      <c r="J244" s="365"/>
      <c r="K244" s="365"/>
      <c r="L244" s="365"/>
    </row>
    <row r="245" spans="3:12" s="99" customFormat="1" x14ac:dyDescent="0.25">
      <c r="C245" s="365"/>
      <c r="E245" s="365"/>
      <c r="F245" s="365"/>
      <c r="G245" s="365"/>
      <c r="H245" s="365"/>
      <c r="I245" s="365"/>
      <c r="J245" s="365"/>
      <c r="K245" s="365"/>
      <c r="L245" s="365"/>
    </row>
    <row r="246" spans="3:12" s="99" customFormat="1" x14ac:dyDescent="0.25">
      <c r="C246" s="365"/>
      <c r="E246" s="365"/>
      <c r="F246" s="365"/>
      <c r="G246" s="365"/>
      <c r="H246" s="365"/>
      <c r="I246" s="365"/>
      <c r="J246" s="365"/>
      <c r="K246" s="365"/>
      <c r="L246" s="365"/>
    </row>
    <row r="247" spans="3:12" s="99" customFormat="1" x14ac:dyDescent="0.25">
      <c r="C247" s="365"/>
      <c r="E247" s="365"/>
      <c r="F247" s="365"/>
      <c r="G247" s="365"/>
      <c r="H247" s="365"/>
      <c r="I247" s="365"/>
      <c r="J247" s="365"/>
      <c r="K247" s="365"/>
      <c r="L247" s="365"/>
    </row>
    <row r="248" spans="3:12" s="99" customFormat="1" x14ac:dyDescent="0.25">
      <c r="C248" s="365"/>
      <c r="E248" s="365"/>
      <c r="F248" s="365"/>
      <c r="G248" s="365"/>
      <c r="H248" s="365"/>
      <c r="I248" s="365"/>
      <c r="J248" s="365"/>
      <c r="K248" s="365"/>
      <c r="L248" s="365"/>
    </row>
    <row r="249" spans="3:12" s="99" customFormat="1" x14ac:dyDescent="0.25">
      <c r="C249" s="365"/>
      <c r="E249" s="365"/>
      <c r="F249" s="365"/>
      <c r="G249" s="365"/>
      <c r="H249" s="365"/>
      <c r="I249" s="365"/>
      <c r="J249" s="365"/>
      <c r="K249" s="365"/>
      <c r="L249" s="365"/>
    </row>
    <row r="250" spans="3:12" s="99" customFormat="1" x14ac:dyDescent="0.25">
      <c r="C250" s="365"/>
      <c r="E250" s="365"/>
      <c r="F250" s="365"/>
      <c r="G250" s="365"/>
      <c r="H250" s="365"/>
      <c r="I250" s="365"/>
      <c r="J250" s="365"/>
      <c r="K250" s="365"/>
      <c r="L250" s="365"/>
    </row>
    <row r="251" spans="3:12" s="99" customFormat="1" x14ac:dyDescent="0.25">
      <c r="C251" s="365"/>
      <c r="E251" s="365"/>
      <c r="F251" s="365"/>
      <c r="G251" s="365"/>
      <c r="H251" s="365"/>
      <c r="I251" s="365"/>
      <c r="J251" s="365"/>
      <c r="K251" s="365"/>
      <c r="L251" s="365"/>
    </row>
    <row r="252" spans="3:12" s="99" customFormat="1" x14ac:dyDescent="0.25">
      <c r="C252" s="365"/>
      <c r="E252" s="365"/>
      <c r="F252" s="365"/>
      <c r="G252" s="365"/>
      <c r="H252" s="365"/>
      <c r="I252" s="365"/>
      <c r="J252" s="365"/>
      <c r="K252" s="365"/>
      <c r="L252" s="365"/>
    </row>
    <row r="253" spans="3:12" s="99" customFormat="1" x14ac:dyDescent="0.25">
      <c r="C253" s="365"/>
      <c r="E253" s="365"/>
      <c r="F253" s="365"/>
      <c r="G253" s="365"/>
      <c r="H253" s="365"/>
      <c r="I253" s="365"/>
      <c r="J253" s="365"/>
      <c r="K253" s="365"/>
      <c r="L253" s="365"/>
    </row>
    <row r="254" spans="3:12" s="99" customFormat="1" x14ac:dyDescent="0.25">
      <c r="C254" s="365"/>
      <c r="E254" s="365"/>
      <c r="F254" s="365"/>
      <c r="G254" s="365"/>
      <c r="H254" s="365"/>
      <c r="I254" s="365"/>
      <c r="J254" s="365"/>
      <c r="K254" s="365"/>
      <c r="L254" s="365"/>
    </row>
    <row r="255" spans="3:12" s="99" customFormat="1" x14ac:dyDescent="0.25">
      <c r="C255" s="365"/>
      <c r="E255" s="365"/>
      <c r="F255" s="365"/>
      <c r="G255" s="365"/>
      <c r="H255" s="365"/>
      <c r="I255" s="365"/>
      <c r="J255" s="365"/>
      <c r="K255" s="365"/>
      <c r="L255" s="365"/>
    </row>
    <row r="256" spans="3:12" s="99" customFormat="1" x14ac:dyDescent="0.25">
      <c r="C256" s="365"/>
      <c r="E256" s="365"/>
      <c r="F256" s="365"/>
      <c r="G256" s="365"/>
      <c r="H256" s="365"/>
      <c r="I256" s="365"/>
      <c r="J256" s="365"/>
      <c r="K256" s="365"/>
      <c r="L256" s="365"/>
    </row>
    <row r="257" spans="3:12" s="99" customFormat="1" x14ac:dyDescent="0.25">
      <c r="C257" s="365"/>
      <c r="E257" s="365"/>
      <c r="F257" s="365"/>
      <c r="G257" s="365"/>
      <c r="H257" s="365"/>
      <c r="I257" s="365"/>
      <c r="J257" s="365"/>
      <c r="K257" s="365"/>
      <c r="L257" s="365"/>
    </row>
    <row r="258" spans="3:12" s="99" customFormat="1" x14ac:dyDescent="0.25">
      <c r="C258" s="365"/>
      <c r="E258" s="365"/>
      <c r="F258" s="365"/>
      <c r="G258" s="365"/>
      <c r="H258" s="365"/>
      <c r="I258" s="365"/>
      <c r="J258" s="365"/>
      <c r="K258" s="365"/>
      <c r="L258" s="365"/>
    </row>
    <row r="259" spans="3:12" s="99" customFormat="1" x14ac:dyDescent="0.25">
      <c r="C259" s="365"/>
      <c r="E259" s="365"/>
      <c r="F259" s="365"/>
      <c r="G259" s="365"/>
      <c r="H259" s="365"/>
      <c r="I259" s="365"/>
      <c r="J259" s="365"/>
      <c r="K259" s="365"/>
      <c r="L259" s="365"/>
    </row>
    <row r="260" spans="3:12" s="99" customFormat="1" x14ac:dyDescent="0.25">
      <c r="C260" s="365"/>
      <c r="E260" s="365"/>
      <c r="F260" s="365"/>
      <c r="G260" s="365"/>
      <c r="H260" s="365"/>
      <c r="I260" s="365"/>
      <c r="J260" s="365"/>
      <c r="K260" s="365"/>
      <c r="L260" s="365"/>
    </row>
    <row r="261" spans="3:12" s="99" customFormat="1" x14ac:dyDescent="0.25">
      <c r="C261" s="365"/>
      <c r="E261" s="365"/>
      <c r="F261" s="365"/>
      <c r="G261" s="365"/>
      <c r="H261" s="365"/>
      <c r="I261" s="365"/>
      <c r="J261" s="365"/>
      <c r="K261" s="365"/>
      <c r="L261" s="365"/>
    </row>
    <row r="262" spans="3:12" s="99" customFormat="1" x14ac:dyDescent="0.25">
      <c r="C262" s="365"/>
      <c r="E262" s="365"/>
      <c r="F262" s="365"/>
      <c r="G262" s="365"/>
      <c r="H262" s="365"/>
      <c r="I262" s="365"/>
      <c r="J262" s="365"/>
      <c r="K262" s="365"/>
      <c r="L262" s="365"/>
    </row>
    <row r="263" spans="3:12" s="99" customFormat="1" x14ac:dyDescent="0.25">
      <c r="C263" s="365"/>
      <c r="E263" s="365"/>
      <c r="F263" s="365"/>
      <c r="G263" s="365"/>
      <c r="H263" s="365"/>
      <c r="I263" s="365"/>
      <c r="J263" s="365"/>
      <c r="K263" s="365"/>
      <c r="L263" s="365"/>
    </row>
    <row r="264" spans="3:12" s="99" customFormat="1" x14ac:dyDescent="0.25">
      <c r="C264" s="365"/>
      <c r="E264" s="365"/>
      <c r="F264" s="365"/>
      <c r="G264" s="365"/>
      <c r="H264" s="365"/>
      <c r="I264" s="365"/>
      <c r="J264" s="365"/>
      <c r="K264" s="365"/>
      <c r="L264" s="365"/>
    </row>
    <row r="265" spans="3:12" s="99" customFormat="1" x14ac:dyDescent="0.25">
      <c r="C265" s="365"/>
      <c r="E265" s="365"/>
      <c r="F265" s="365"/>
      <c r="G265" s="365"/>
      <c r="H265" s="365"/>
      <c r="I265" s="365"/>
      <c r="J265" s="365"/>
      <c r="K265" s="365"/>
      <c r="L265" s="365"/>
    </row>
    <row r="266" spans="3:12" s="99" customFormat="1" x14ac:dyDescent="0.25">
      <c r="C266" s="365"/>
      <c r="E266" s="365"/>
      <c r="F266" s="365"/>
      <c r="G266" s="365"/>
      <c r="H266" s="365"/>
      <c r="I266" s="365"/>
      <c r="J266" s="365"/>
      <c r="K266" s="365"/>
      <c r="L266" s="365"/>
    </row>
    <row r="267" spans="3:12" s="99" customFormat="1" x14ac:dyDescent="0.25">
      <c r="C267" s="365"/>
      <c r="E267" s="365"/>
      <c r="F267" s="365"/>
      <c r="G267" s="365"/>
      <c r="H267" s="365"/>
      <c r="I267" s="365"/>
      <c r="J267" s="365"/>
      <c r="K267" s="365"/>
      <c r="L267" s="365"/>
    </row>
    <row r="268" spans="3:12" s="99" customFormat="1" x14ac:dyDescent="0.25">
      <c r="C268" s="365"/>
      <c r="E268" s="365"/>
      <c r="F268" s="365"/>
      <c r="G268" s="365"/>
      <c r="H268" s="365"/>
      <c r="I268" s="365"/>
      <c r="J268" s="365"/>
      <c r="K268" s="365"/>
      <c r="L268" s="365"/>
    </row>
    <row r="269" spans="3:12" s="99" customFormat="1" x14ac:dyDescent="0.25">
      <c r="C269" s="365"/>
      <c r="E269" s="365"/>
      <c r="F269" s="365"/>
      <c r="G269" s="365"/>
      <c r="H269" s="365"/>
      <c r="I269" s="365"/>
      <c r="J269" s="365"/>
      <c r="K269" s="365"/>
      <c r="L269" s="365"/>
    </row>
    <row r="270" spans="3:12" s="99" customFormat="1" x14ac:dyDescent="0.25">
      <c r="C270" s="365"/>
      <c r="E270" s="365"/>
      <c r="F270" s="365"/>
      <c r="G270" s="365"/>
      <c r="H270" s="365"/>
      <c r="I270" s="365"/>
      <c r="J270" s="365"/>
      <c r="K270" s="365"/>
      <c r="L270" s="365"/>
    </row>
    <row r="271" spans="3:12" s="99" customFormat="1" x14ac:dyDescent="0.25">
      <c r="C271" s="365"/>
      <c r="E271" s="365"/>
      <c r="F271" s="365"/>
      <c r="G271" s="365"/>
      <c r="H271" s="365"/>
      <c r="I271" s="365"/>
      <c r="J271" s="365"/>
      <c r="K271" s="365"/>
      <c r="L271" s="365"/>
    </row>
    <row r="272" spans="3:12" s="99" customFormat="1" x14ac:dyDescent="0.25">
      <c r="C272" s="365"/>
      <c r="E272" s="365"/>
      <c r="F272" s="365"/>
      <c r="G272" s="365"/>
      <c r="H272" s="365"/>
      <c r="I272" s="365"/>
      <c r="J272" s="365"/>
      <c r="K272" s="365"/>
      <c r="L272" s="365"/>
    </row>
    <row r="273" spans="3:12" s="99" customFormat="1" x14ac:dyDescent="0.25">
      <c r="C273" s="365"/>
      <c r="E273" s="365"/>
      <c r="F273" s="365"/>
      <c r="G273" s="365"/>
      <c r="H273" s="365"/>
      <c r="I273" s="365"/>
      <c r="J273" s="365"/>
      <c r="K273" s="365"/>
      <c r="L273" s="365"/>
    </row>
    <row r="274" spans="3:12" s="99" customFormat="1" x14ac:dyDescent="0.25">
      <c r="C274" s="365"/>
      <c r="E274" s="365"/>
      <c r="F274" s="365"/>
      <c r="G274" s="365"/>
      <c r="H274" s="365"/>
      <c r="I274" s="365"/>
      <c r="J274" s="365"/>
      <c r="K274" s="365"/>
      <c r="L274" s="365"/>
    </row>
    <row r="275" spans="3:12" s="99" customFormat="1" x14ac:dyDescent="0.25">
      <c r="C275" s="365"/>
      <c r="E275" s="365"/>
      <c r="F275" s="365"/>
      <c r="G275" s="365"/>
      <c r="H275" s="365"/>
      <c r="I275" s="365"/>
      <c r="J275" s="365"/>
      <c r="K275" s="365"/>
      <c r="L275" s="365"/>
    </row>
    <row r="276" spans="3:12" s="99" customFormat="1" x14ac:dyDescent="0.25">
      <c r="C276" s="365"/>
      <c r="E276" s="365"/>
      <c r="F276" s="365"/>
      <c r="G276" s="365"/>
      <c r="H276" s="365"/>
      <c r="I276" s="365"/>
      <c r="J276" s="365"/>
      <c r="K276" s="365"/>
      <c r="L276" s="365"/>
    </row>
    <row r="277" spans="3:12" s="99" customFormat="1" x14ac:dyDescent="0.25">
      <c r="C277" s="365"/>
      <c r="E277" s="365"/>
      <c r="F277" s="365"/>
      <c r="G277" s="365"/>
      <c r="H277" s="365"/>
      <c r="I277" s="365"/>
      <c r="J277" s="365"/>
      <c r="K277" s="365"/>
      <c r="L277" s="365"/>
    </row>
    <row r="278" spans="3:12" s="99" customFormat="1" x14ac:dyDescent="0.25">
      <c r="C278" s="365"/>
      <c r="E278" s="365"/>
      <c r="F278" s="365"/>
      <c r="G278" s="365"/>
      <c r="H278" s="365"/>
      <c r="I278" s="365"/>
      <c r="J278" s="365"/>
      <c r="K278" s="365"/>
      <c r="L278" s="365"/>
    </row>
    <row r="279" spans="3:12" s="99" customFormat="1" x14ac:dyDescent="0.25">
      <c r="C279" s="365"/>
      <c r="E279" s="365"/>
      <c r="F279" s="365"/>
      <c r="G279" s="365"/>
      <c r="H279" s="365"/>
      <c r="I279" s="365"/>
      <c r="J279" s="365"/>
      <c r="K279" s="365"/>
      <c r="L279" s="365"/>
    </row>
    <row r="280" spans="3:12" s="99" customFormat="1" x14ac:dyDescent="0.25">
      <c r="C280" s="365"/>
      <c r="E280" s="365"/>
      <c r="F280" s="365"/>
      <c r="G280" s="365"/>
      <c r="H280" s="365"/>
      <c r="I280" s="365"/>
      <c r="J280" s="365"/>
      <c r="K280" s="365"/>
      <c r="L280" s="365"/>
    </row>
    <row r="281" spans="3:12" s="99" customFormat="1" x14ac:dyDescent="0.25">
      <c r="C281" s="365"/>
      <c r="E281" s="365"/>
      <c r="F281" s="365"/>
      <c r="G281" s="365"/>
      <c r="H281" s="365"/>
      <c r="I281" s="365"/>
      <c r="J281" s="365"/>
      <c r="K281" s="365"/>
      <c r="L281" s="365"/>
    </row>
    <row r="282" spans="3:12" s="99" customFormat="1" x14ac:dyDescent="0.25">
      <c r="C282" s="365"/>
      <c r="E282" s="365"/>
      <c r="F282" s="365"/>
      <c r="G282" s="365"/>
      <c r="H282" s="365"/>
      <c r="I282" s="365"/>
      <c r="J282" s="365"/>
      <c r="K282" s="365"/>
      <c r="L282" s="365"/>
    </row>
    <row r="283" spans="3:12" s="99" customFormat="1" x14ac:dyDescent="0.25">
      <c r="C283" s="365"/>
      <c r="E283" s="365"/>
      <c r="F283" s="365"/>
      <c r="G283" s="365"/>
      <c r="H283" s="365"/>
      <c r="I283" s="365"/>
      <c r="J283" s="365"/>
      <c r="K283" s="365"/>
      <c r="L283" s="365"/>
    </row>
    <row r="284" spans="3:12" s="99" customFormat="1" x14ac:dyDescent="0.25">
      <c r="C284" s="365"/>
      <c r="E284" s="365"/>
      <c r="F284" s="365"/>
      <c r="G284" s="365"/>
      <c r="H284" s="365"/>
      <c r="I284" s="365"/>
      <c r="J284" s="365"/>
      <c r="K284" s="365"/>
      <c r="L284" s="365"/>
    </row>
    <row r="285" spans="3:12" s="99" customFormat="1" x14ac:dyDescent="0.25">
      <c r="C285" s="365"/>
      <c r="E285" s="365"/>
      <c r="F285" s="365"/>
      <c r="G285" s="365"/>
      <c r="H285" s="365"/>
      <c r="I285" s="365"/>
      <c r="J285" s="365"/>
      <c r="K285" s="365"/>
      <c r="L285" s="365"/>
    </row>
    <row r="286" spans="3:12" s="99" customFormat="1" x14ac:dyDescent="0.25">
      <c r="C286" s="365"/>
      <c r="E286" s="365"/>
      <c r="F286" s="365"/>
      <c r="G286" s="365"/>
      <c r="H286" s="365"/>
      <c r="I286" s="365"/>
      <c r="J286" s="365"/>
      <c r="K286" s="365"/>
      <c r="L286" s="365"/>
    </row>
    <row r="287" spans="3:12" s="99" customFormat="1" x14ac:dyDescent="0.25">
      <c r="C287" s="365"/>
      <c r="E287" s="365"/>
      <c r="F287" s="365"/>
      <c r="G287" s="365"/>
      <c r="H287" s="365"/>
      <c r="I287" s="365"/>
      <c r="J287" s="365"/>
      <c r="K287" s="365"/>
      <c r="L287" s="365"/>
    </row>
    <row r="288" spans="3:12" s="99" customFormat="1" x14ac:dyDescent="0.25">
      <c r="C288" s="365"/>
      <c r="E288" s="365"/>
      <c r="F288" s="365"/>
      <c r="G288" s="365"/>
      <c r="H288" s="365"/>
      <c r="I288" s="365"/>
      <c r="J288" s="365"/>
      <c r="K288" s="365"/>
      <c r="L288" s="365"/>
    </row>
    <row r="289" spans="3:12" s="99" customFormat="1" x14ac:dyDescent="0.25">
      <c r="C289" s="365"/>
      <c r="E289" s="365"/>
      <c r="F289" s="365"/>
      <c r="G289" s="365"/>
      <c r="H289" s="365"/>
      <c r="I289" s="365"/>
      <c r="J289" s="365"/>
      <c r="K289" s="365"/>
      <c r="L289" s="365"/>
    </row>
    <row r="290" spans="3:12" s="99" customFormat="1" x14ac:dyDescent="0.25">
      <c r="C290" s="365"/>
      <c r="E290" s="365"/>
      <c r="F290" s="365"/>
      <c r="G290" s="365"/>
      <c r="H290" s="365"/>
      <c r="I290" s="365"/>
      <c r="J290" s="365"/>
      <c r="K290" s="365"/>
      <c r="L290" s="365"/>
    </row>
    <row r="291" spans="3:12" s="99" customFormat="1" x14ac:dyDescent="0.25">
      <c r="C291" s="365"/>
      <c r="E291" s="365"/>
      <c r="F291" s="365"/>
      <c r="G291" s="365"/>
      <c r="H291" s="365"/>
      <c r="I291" s="365"/>
      <c r="J291" s="365"/>
      <c r="K291" s="365"/>
      <c r="L291" s="365"/>
    </row>
    <row r="292" spans="3:12" s="99" customFormat="1" x14ac:dyDescent="0.25">
      <c r="C292" s="365"/>
      <c r="E292" s="365"/>
      <c r="F292" s="365"/>
      <c r="G292" s="365"/>
      <c r="H292" s="365"/>
      <c r="I292" s="365"/>
      <c r="J292" s="365"/>
      <c r="K292" s="365"/>
      <c r="L292" s="365"/>
    </row>
    <row r="293" spans="3:12" s="99" customFormat="1" x14ac:dyDescent="0.25">
      <c r="C293" s="365"/>
      <c r="E293" s="365"/>
      <c r="F293" s="365"/>
      <c r="G293" s="365"/>
      <c r="H293" s="365"/>
      <c r="I293" s="365"/>
      <c r="J293" s="365"/>
      <c r="K293" s="365"/>
      <c r="L293" s="365"/>
    </row>
    <row r="294" spans="3:12" s="99" customFormat="1" x14ac:dyDescent="0.25">
      <c r="C294" s="365"/>
      <c r="E294" s="365"/>
      <c r="F294" s="365"/>
      <c r="G294" s="365"/>
      <c r="H294" s="365"/>
      <c r="I294" s="365"/>
      <c r="J294" s="365"/>
      <c r="K294" s="365"/>
      <c r="L294" s="365"/>
    </row>
    <row r="295" spans="3:12" s="99" customFormat="1" x14ac:dyDescent="0.25">
      <c r="C295" s="365"/>
      <c r="E295" s="365"/>
      <c r="F295" s="365"/>
      <c r="G295" s="365"/>
      <c r="H295" s="365"/>
      <c r="I295" s="365"/>
      <c r="J295" s="365"/>
      <c r="K295" s="365"/>
      <c r="L295" s="365"/>
    </row>
    <row r="296" spans="3:12" s="99" customFormat="1" x14ac:dyDescent="0.25">
      <c r="C296" s="365"/>
      <c r="E296" s="365"/>
      <c r="F296" s="365"/>
      <c r="G296" s="365"/>
      <c r="H296" s="365"/>
      <c r="I296" s="365"/>
      <c r="J296" s="365"/>
      <c r="K296" s="365"/>
      <c r="L296" s="365"/>
    </row>
    <row r="297" spans="3:12" s="99" customFormat="1" x14ac:dyDescent="0.25">
      <c r="C297" s="365"/>
      <c r="E297" s="365"/>
      <c r="F297" s="365"/>
      <c r="G297" s="365"/>
      <c r="H297" s="365"/>
      <c r="I297" s="365"/>
      <c r="J297" s="365"/>
      <c r="K297" s="365"/>
      <c r="L297" s="365"/>
    </row>
    <row r="298" spans="3:12" s="99" customFormat="1" x14ac:dyDescent="0.25">
      <c r="C298" s="365"/>
      <c r="E298" s="365"/>
      <c r="F298" s="365"/>
      <c r="G298" s="365"/>
      <c r="H298" s="365"/>
      <c r="I298" s="365"/>
      <c r="J298" s="365"/>
      <c r="K298" s="365"/>
      <c r="L298" s="365"/>
    </row>
    <row r="299" spans="3:12" s="99" customFormat="1" x14ac:dyDescent="0.25">
      <c r="C299" s="365"/>
      <c r="E299" s="365"/>
      <c r="F299" s="365"/>
      <c r="G299" s="365"/>
      <c r="H299" s="365"/>
      <c r="I299" s="365"/>
      <c r="J299" s="365"/>
      <c r="K299" s="365"/>
      <c r="L299" s="365"/>
    </row>
    <row r="300" spans="3:12" s="99" customFormat="1" x14ac:dyDescent="0.25">
      <c r="C300" s="365"/>
      <c r="E300" s="365"/>
      <c r="F300" s="365"/>
      <c r="G300" s="365"/>
      <c r="H300" s="365"/>
      <c r="I300" s="365"/>
      <c r="J300" s="365"/>
      <c r="K300" s="365"/>
      <c r="L300" s="365"/>
    </row>
    <row r="301" spans="3:12" s="99" customFormat="1" x14ac:dyDescent="0.25">
      <c r="C301" s="365"/>
      <c r="E301" s="365"/>
      <c r="F301" s="365"/>
      <c r="G301" s="365"/>
      <c r="H301" s="365"/>
      <c r="I301" s="365"/>
      <c r="J301" s="365"/>
      <c r="K301" s="365"/>
      <c r="L301" s="365"/>
    </row>
    <row r="302" spans="3:12" s="99" customFormat="1" x14ac:dyDescent="0.25">
      <c r="C302" s="365"/>
      <c r="E302" s="365"/>
      <c r="F302" s="365"/>
      <c r="G302" s="365"/>
      <c r="H302" s="365"/>
      <c r="I302" s="365"/>
      <c r="J302" s="365"/>
      <c r="K302" s="365"/>
      <c r="L302" s="365"/>
    </row>
    <row r="303" spans="3:12" s="99" customFormat="1" x14ac:dyDescent="0.25">
      <c r="C303" s="365"/>
      <c r="E303" s="365"/>
      <c r="F303" s="365"/>
      <c r="G303" s="365"/>
      <c r="H303" s="365"/>
      <c r="I303" s="365"/>
      <c r="J303" s="365"/>
      <c r="K303" s="365"/>
      <c r="L303" s="365"/>
    </row>
    <row r="304" spans="3:12" s="99" customFormat="1" x14ac:dyDescent="0.25">
      <c r="C304" s="365"/>
      <c r="E304" s="365"/>
      <c r="F304" s="365"/>
      <c r="G304" s="365"/>
      <c r="H304" s="365"/>
      <c r="I304" s="365"/>
      <c r="J304" s="365"/>
      <c r="K304" s="365"/>
      <c r="L304" s="365"/>
    </row>
    <row r="305" spans="3:12" s="99" customFormat="1" x14ac:dyDescent="0.25">
      <c r="C305" s="365"/>
      <c r="E305" s="365"/>
      <c r="F305" s="365"/>
      <c r="G305" s="365"/>
      <c r="H305" s="365"/>
      <c r="I305" s="365"/>
      <c r="J305" s="365"/>
      <c r="K305" s="365"/>
      <c r="L305" s="365"/>
    </row>
    <row r="306" spans="3:12" s="99" customFormat="1" x14ac:dyDescent="0.25">
      <c r="C306" s="365"/>
      <c r="E306" s="365"/>
      <c r="F306" s="365"/>
      <c r="G306" s="365"/>
      <c r="H306" s="365"/>
      <c r="I306" s="365"/>
      <c r="J306" s="365"/>
      <c r="K306" s="365"/>
      <c r="L306" s="365"/>
    </row>
    <row r="307" spans="3:12" s="99" customFormat="1" x14ac:dyDescent="0.25">
      <c r="C307" s="365"/>
      <c r="E307" s="365"/>
      <c r="F307" s="365"/>
      <c r="G307" s="365"/>
      <c r="H307" s="365"/>
      <c r="I307" s="365"/>
      <c r="J307" s="365"/>
      <c r="K307" s="365"/>
      <c r="L307" s="365"/>
    </row>
    <row r="308" spans="3:12" s="99" customFormat="1" x14ac:dyDescent="0.25">
      <c r="C308" s="365"/>
      <c r="E308" s="365"/>
      <c r="F308" s="365"/>
      <c r="G308" s="365"/>
      <c r="H308" s="365"/>
      <c r="I308" s="365"/>
      <c r="J308" s="365"/>
      <c r="K308" s="365"/>
      <c r="L308" s="365"/>
    </row>
    <row r="309" spans="3:12" s="99" customFormat="1" x14ac:dyDescent="0.25">
      <c r="C309" s="365"/>
      <c r="E309" s="365"/>
      <c r="F309" s="365"/>
      <c r="G309" s="365"/>
      <c r="H309" s="365"/>
      <c r="I309" s="365"/>
      <c r="J309" s="365"/>
      <c r="K309" s="365"/>
      <c r="L309" s="365"/>
    </row>
    <row r="310" spans="3:12" s="99" customFormat="1" x14ac:dyDescent="0.25">
      <c r="C310" s="365"/>
      <c r="E310" s="365"/>
      <c r="F310" s="365"/>
      <c r="G310" s="365"/>
      <c r="H310" s="365"/>
      <c r="I310" s="365"/>
      <c r="J310" s="365"/>
      <c r="K310" s="365"/>
      <c r="L310" s="365"/>
    </row>
    <row r="311" spans="3:12" s="99" customFormat="1" x14ac:dyDescent="0.25">
      <c r="C311" s="365"/>
      <c r="E311" s="365"/>
      <c r="F311" s="365"/>
      <c r="G311" s="365"/>
      <c r="H311" s="365"/>
      <c r="I311" s="365"/>
      <c r="J311" s="365"/>
      <c r="K311" s="365"/>
      <c r="L311" s="365"/>
    </row>
    <row r="312" spans="3:12" s="99" customFormat="1" x14ac:dyDescent="0.25">
      <c r="C312" s="365"/>
      <c r="E312" s="365"/>
      <c r="F312" s="365"/>
      <c r="G312" s="365"/>
      <c r="H312" s="365"/>
      <c r="I312" s="365"/>
      <c r="J312" s="365"/>
      <c r="K312" s="365"/>
      <c r="L312" s="365"/>
    </row>
    <row r="313" spans="3:12" s="99" customFormat="1" x14ac:dyDescent="0.25">
      <c r="C313" s="365"/>
      <c r="E313" s="365"/>
      <c r="F313" s="365"/>
      <c r="G313" s="365"/>
      <c r="H313" s="365"/>
      <c r="I313" s="365"/>
      <c r="J313" s="365"/>
      <c r="K313" s="365"/>
      <c r="L313" s="365"/>
    </row>
    <row r="314" spans="3:12" s="99" customFormat="1" x14ac:dyDescent="0.25">
      <c r="C314" s="365"/>
      <c r="E314" s="365"/>
      <c r="F314" s="365"/>
      <c r="G314" s="365"/>
      <c r="H314" s="365"/>
      <c r="I314" s="365"/>
      <c r="J314" s="365"/>
      <c r="K314" s="365"/>
      <c r="L314" s="365"/>
    </row>
    <row r="315" spans="3:12" s="99" customFormat="1" x14ac:dyDescent="0.25">
      <c r="C315" s="365"/>
      <c r="E315" s="365"/>
      <c r="F315" s="365"/>
      <c r="G315" s="365"/>
      <c r="H315" s="365"/>
      <c r="I315" s="365"/>
      <c r="J315" s="365"/>
      <c r="K315" s="365"/>
      <c r="L315" s="365"/>
    </row>
    <row r="316" spans="3:12" s="99" customFormat="1" x14ac:dyDescent="0.25">
      <c r="C316" s="365"/>
      <c r="E316" s="365"/>
      <c r="F316" s="365"/>
      <c r="G316" s="365"/>
      <c r="H316" s="365"/>
      <c r="I316" s="365"/>
      <c r="J316" s="365"/>
      <c r="K316" s="365"/>
      <c r="L316" s="365"/>
    </row>
    <row r="317" spans="3:12" s="99" customFormat="1" x14ac:dyDescent="0.25">
      <c r="C317" s="365"/>
      <c r="E317" s="365"/>
      <c r="F317" s="365"/>
      <c r="G317" s="365"/>
      <c r="H317" s="365"/>
      <c r="I317" s="365"/>
      <c r="J317" s="365"/>
      <c r="K317" s="365"/>
      <c r="L317" s="365"/>
    </row>
    <row r="318" spans="3:12" s="99" customFormat="1" x14ac:dyDescent="0.25">
      <c r="C318" s="365"/>
      <c r="E318" s="365"/>
      <c r="F318" s="365"/>
      <c r="G318" s="365"/>
      <c r="H318" s="365"/>
      <c r="I318" s="365"/>
      <c r="J318" s="365"/>
      <c r="K318" s="365"/>
      <c r="L318" s="365"/>
    </row>
    <row r="319" spans="3:12" s="99" customFormat="1" x14ac:dyDescent="0.25">
      <c r="C319" s="365"/>
      <c r="E319" s="365"/>
      <c r="F319" s="365"/>
      <c r="G319" s="365"/>
      <c r="H319" s="365"/>
      <c r="I319" s="365"/>
      <c r="J319" s="365"/>
      <c r="K319" s="365"/>
      <c r="L319" s="365"/>
    </row>
    <row r="320" spans="3:12" s="99" customFormat="1" x14ac:dyDescent="0.25">
      <c r="C320" s="365"/>
      <c r="E320" s="365"/>
      <c r="F320" s="365"/>
      <c r="G320" s="365"/>
      <c r="H320" s="365"/>
      <c r="I320" s="365"/>
      <c r="J320" s="365"/>
      <c r="K320" s="365"/>
      <c r="L320" s="365"/>
    </row>
    <row r="321" spans="3:12" s="99" customFormat="1" x14ac:dyDescent="0.25">
      <c r="C321" s="365"/>
      <c r="E321" s="365"/>
      <c r="F321" s="365"/>
      <c r="G321" s="365"/>
      <c r="H321" s="365"/>
      <c r="I321" s="365"/>
      <c r="J321" s="365"/>
      <c r="K321" s="365"/>
      <c r="L321" s="365"/>
    </row>
    <row r="322" spans="3:12" s="99" customFormat="1" x14ac:dyDescent="0.25">
      <c r="C322" s="365"/>
      <c r="E322" s="365"/>
      <c r="F322" s="365"/>
      <c r="G322" s="365"/>
      <c r="H322" s="365"/>
      <c r="I322" s="365"/>
      <c r="J322" s="365"/>
      <c r="K322" s="365"/>
      <c r="L322" s="365"/>
    </row>
    <row r="323" spans="3:12" s="99" customFormat="1" x14ac:dyDescent="0.25">
      <c r="C323" s="365"/>
      <c r="E323" s="365"/>
      <c r="F323" s="365"/>
      <c r="G323" s="365"/>
      <c r="H323" s="365"/>
      <c r="I323" s="365"/>
      <c r="J323" s="365"/>
      <c r="K323" s="365"/>
      <c r="L323" s="365"/>
    </row>
    <row r="324" spans="3:12" s="99" customFormat="1" x14ac:dyDescent="0.25">
      <c r="C324" s="365"/>
      <c r="E324" s="365"/>
      <c r="F324" s="365"/>
      <c r="G324" s="365"/>
      <c r="H324" s="365"/>
      <c r="I324" s="365"/>
      <c r="J324" s="365"/>
      <c r="K324" s="365"/>
      <c r="L324" s="365"/>
    </row>
    <row r="325" spans="3:12" s="99" customFormat="1" x14ac:dyDescent="0.25">
      <c r="C325" s="365"/>
      <c r="E325" s="365"/>
      <c r="F325" s="365"/>
      <c r="G325" s="365"/>
      <c r="H325" s="365"/>
      <c r="I325" s="365"/>
      <c r="J325" s="365"/>
      <c r="K325" s="365"/>
      <c r="L325" s="365"/>
    </row>
    <row r="326" spans="3:12" s="99" customFormat="1" x14ac:dyDescent="0.25">
      <c r="C326" s="365"/>
      <c r="E326" s="365"/>
      <c r="F326" s="365"/>
      <c r="G326" s="365"/>
      <c r="H326" s="365"/>
      <c r="I326" s="365"/>
      <c r="J326" s="365"/>
      <c r="K326" s="365"/>
      <c r="L326" s="365"/>
    </row>
    <row r="327" spans="3:12" s="99" customFormat="1" x14ac:dyDescent="0.25">
      <c r="C327" s="365"/>
      <c r="E327" s="365"/>
      <c r="F327" s="365"/>
      <c r="G327" s="365"/>
      <c r="H327" s="365"/>
      <c r="I327" s="365"/>
      <c r="J327" s="365"/>
      <c r="K327" s="365"/>
      <c r="L327" s="365"/>
    </row>
    <row r="328" spans="3:12" s="99" customFormat="1" x14ac:dyDescent="0.25">
      <c r="C328" s="365"/>
      <c r="E328" s="365"/>
      <c r="F328" s="365"/>
      <c r="G328" s="365"/>
      <c r="H328" s="365"/>
      <c r="I328" s="365"/>
      <c r="J328" s="365"/>
      <c r="K328" s="365"/>
      <c r="L328" s="365"/>
    </row>
    <row r="329" spans="3:12" s="99" customFormat="1" x14ac:dyDescent="0.25">
      <c r="C329" s="365"/>
      <c r="E329" s="365"/>
      <c r="F329" s="365"/>
      <c r="G329" s="365"/>
      <c r="H329" s="365"/>
      <c r="I329" s="365"/>
      <c r="J329" s="365"/>
      <c r="K329" s="365"/>
      <c r="L329" s="365"/>
    </row>
    <row r="330" spans="3:12" s="99" customFormat="1" x14ac:dyDescent="0.25">
      <c r="C330" s="365"/>
      <c r="E330" s="365"/>
      <c r="F330" s="365"/>
      <c r="G330" s="365"/>
      <c r="H330" s="365"/>
      <c r="I330" s="365"/>
      <c r="J330" s="365"/>
      <c r="K330" s="365"/>
      <c r="L330" s="365"/>
    </row>
    <row r="331" spans="3:12" s="99" customFormat="1" x14ac:dyDescent="0.25">
      <c r="C331" s="365"/>
      <c r="E331" s="365"/>
      <c r="F331" s="365"/>
      <c r="G331" s="365"/>
      <c r="H331" s="365"/>
      <c r="I331" s="365"/>
      <c r="J331" s="365"/>
      <c r="K331" s="365"/>
      <c r="L331" s="365"/>
    </row>
    <row r="332" spans="3:12" s="99" customFormat="1" x14ac:dyDescent="0.25">
      <c r="C332" s="365"/>
      <c r="E332" s="365"/>
      <c r="F332" s="365"/>
      <c r="G332" s="365"/>
      <c r="H332" s="365"/>
      <c r="I332" s="365"/>
      <c r="J332" s="365"/>
      <c r="K332" s="365"/>
      <c r="L332" s="365"/>
    </row>
    <row r="333" spans="3:12" s="99" customFormat="1" x14ac:dyDescent="0.25">
      <c r="C333" s="365"/>
      <c r="E333" s="365"/>
      <c r="F333" s="365"/>
      <c r="G333" s="365"/>
      <c r="H333" s="365"/>
      <c r="I333" s="365"/>
      <c r="J333" s="365"/>
      <c r="K333" s="365"/>
      <c r="L333" s="365"/>
    </row>
    <row r="334" spans="3:12" s="99" customFormat="1" x14ac:dyDescent="0.25">
      <c r="C334" s="365"/>
      <c r="E334" s="365"/>
      <c r="F334" s="365"/>
      <c r="G334" s="365"/>
      <c r="H334" s="365"/>
      <c r="I334" s="365"/>
      <c r="J334" s="365"/>
      <c r="K334" s="365"/>
      <c r="L334" s="365"/>
    </row>
    <row r="335" spans="3:12" s="99" customFormat="1" x14ac:dyDescent="0.25">
      <c r="C335" s="365"/>
      <c r="E335" s="365"/>
      <c r="F335" s="365"/>
      <c r="G335" s="365"/>
      <c r="H335" s="365"/>
      <c r="I335" s="365"/>
      <c r="J335" s="365"/>
      <c r="K335" s="365"/>
      <c r="L335" s="365"/>
    </row>
    <row r="336" spans="3:12" s="99" customFormat="1" x14ac:dyDescent="0.25">
      <c r="C336" s="365"/>
      <c r="E336" s="365"/>
      <c r="F336" s="365"/>
      <c r="G336" s="365"/>
      <c r="H336" s="365"/>
      <c r="I336" s="365"/>
      <c r="J336" s="365"/>
      <c r="K336" s="365"/>
      <c r="L336" s="365"/>
    </row>
    <row r="337" spans="3:12" s="99" customFormat="1" x14ac:dyDescent="0.25">
      <c r="C337" s="365"/>
      <c r="E337" s="365"/>
      <c r="F337" s="365"/>
      <c r="G337" s="365"/>
      <c r="H337" s="365"/>
      <c r="I337" s="365"/>
      <c r="J337" s="365"/>
      <c r="K337" s="365"/>
      <c r="L337" s="365"/>
    </row>
    <row r="338" spans="3:12" s="99" customFormat="1" x14ac:dyDescent="0.25">
      <c r="C338" s="365"/>
      <c r="E338" s="365"/>
      <c r="F338" s="365"/>
      <c r="G338" s="365"/>
      <c r="H338" s="365"/>
      <c r="I338" s="365"/>
      <c r="J338" s="365"/>
      <c r="K338" s="365"/>
      <c r="L338" s="365"/>
    </row>
    <row r="339" spans="3:12" s="99" customFormat="1" x14ac:dyDescent="0.25">
      <c r="C339" s="365"/>
      <c r="E339" s="365"/>
      <c r="F339" s="365"/>
      <c r="G339" s="365"/>
      <c r="H339" s="365"/>
      <c r="I339" s="365"/>
      <c r="J339" s="365"/>
      <c r="K339" s="365"/>
      <c r="L339" s="365"/>
    </row>
    <row r="340" spans="3:12" s="99" customFormat="1" x14ac:dyDescent="0.25">
      <c r="C340" s="365"/>
      <c r="E340" s="365"/>
      <c r="F340" s="365"/>
      <c r="G340" s="365"/>
      <c r="H340" s="365"/>
      <c r="I340" s="365"/>
      <c r="J340" s="365"/>
      <c r="K340" s="365"/>
      <c r="L340" s="365"/>
    </row>
    <row r="341" spans="3:12" s="99" customFormat="1" x14ac:dyDescent="0.25">
      <c r="C341" s="365"/>
      <c r="E341" s="365"/>
      <c r="F341" s="365"/>
      <c r="G341" s="365"/>
      <c r="H341" s="365"/>
      <c r="I341" s="365"/>
      <c r="J341" s="365"/>
      <c r="K341" s="365"/>
      <c r="L341" s="365"/>
    </row>
    <row r="342" spans="3:12" s="99" customFormat="1" x14ac:dyDescent="0.25">
      <c r="C342" s="365"/>
      <c r="E342" s="365"/>
      <c r="F342" s="365"/>
      <c r="G342" s="365"/>
      <c r="H342" s="365"/>
      <c r="I342" s="365"/>
      <c r="J342" s="365"/>
      <c r="K342" s="365"/>
      <c r="L342" s="365"/>
    </row>
    <row r="343" spans="3:12" s="99" customFormat="1" x14ac:dyDescent="0.25">
      <c r="C343" s="365"/>
      <c r="E343" s="365"/>
      <c r="F343" s="365"/>
      <c r="G343" s="365"/>
      <c r="H343" s="365"/>
      <c r="I343" s="365"/>
      <c r="J343" s="365"/>
      <c r="K343" s="365"/>
      <c r="L343" s="365"/>
    </row>
    <row r="344" spans="3:12" s="99" customFormat="1" x14ac:dyDescent="0.25">
      <c r="C344" s="365"/>
      <c r="E344" s="365"/>
      <c r="F344" s="365"/>
      <c r="G344" s="365"/>
      <c r="H344" s="365"/>
      <c r="I344" s="365"/>
      <c r="J344" s="365"/>
      <c r="K344" s="365"/>
      <c r="L344" s="365"/>
    </row>
    <row r="345" spans="3:12" s="99" customFormat="1" x14ac:dyDescent="0.25">
      <c r="C345" s="365"/>
      <c r="E345" s="365"/>
      <c r="F345" s="365"/>
      <c r="G345" s="365"/>
      <c r="H345" s="365"/>
      <c r="I345" s="365"/>
      <c r="J345" s="365"/>
      <c r="K345" s="365"/>
      <c r="L345" s="365"/>
    </row>
    <row r="346" spans="3:12" s="99" customFormat="1" x14ac:dyDescent="0.25">
      <c r="C346" s="365"/>
      <c r="E346" s="365"/>
      <c r="F346" s="365"/>
      <c r="G346" s="365"/>
      <c r="H346" s="365"/>
      <c r="I346" s="365"/>
      <c r="J346" s="365"/>
      <c r="K346" s="365"/>
      <c r="L346" s="365"/>
    </row>
    <row r="347" spans="3:12" s="99" customFormat="1" x14ac:dyDescent="0.25">
      <c r="C347" s="365"/>
      <c r="E347" s="365"/>
      <c r="F347" s="365"/>
      <c r="G347" s="365"/>
      <c r="H347" s="365"/>
      <c r="I347" s="365"/>
      <c r="J347" s="365"/>
      <c r="K347" s="365"/>
      <c r="L347" s="365"/>
    </row>
    <row r="348" spans="3:12" s="99" customFormat="1" x14ac:dyDescent="0.25">
      <c r="C348" s="365"/>
      <c r="E348" s="365"/>
      <c r="F348" s="365"/>
      <c r="G348" s="365"/>
      <c r="H348" s="365"/>
      <c r="I348" s="365"/>
      <c r="J348" s="365"/>
      <c r="K348" s="365"/>
      <c r="L348" s="365"/>
    </row>
    <row r="349" spans="3:12" s="99" customFormat="1" x14ac:dyDescent="0.25">
      <c r="C349" s="365"/>
      <c r="E349" s="365"/>
      <c r="F349" s="365"/>
      <c r="G349" s="365"/>
      <c r="H349" s="365"/>
      <c r="I349" s="365"/>
      <c r="J349" s="365"/>
      <c r="K349" s="365"/>
      <c r="L349" s="365"/>
    </row>
    <row r="350" spans="3:12" s="99" customFormat="1" x14ac:dyDescent="0.25">
      <c r="C350" s="365"/>
      <c r="E350" s="365"/>
      <c r="F350" s="365"/>
      <c r="G350" s="365"/>
      <c r="H350" s="365"/>
      <c r="I350" s="365"/>
      <c r="J350" s="365"/>
      <c r="K350" s="365"/>
      <c r="L350" s="365"/>
    </row>
    <row r="351" spans="3:12" s="99" customFormat="1" x14ac:dyDescent="0.25">
      <c r="C351" s="365"/>
      <c r="E351" s="365"/>
      <c r="F351" s="365"/>
      <c r="G351" s="365"/>
      <c r="H351" s="365"/>
      <c r="I351" s="365"/>
      <c r="J351" s="365"/>
      <c r="K351" s="365"/>
      <c r="L351" s="365"/>
    </row>
    <row r="352" spans="3:12" s="99" customFormat="1" x14ac:dyDescent="0.25">
      <c r="C352" s="365"/>
      <c r="E352" s="365"/>
      <c r="F352" s="365"/>
      <c r="G352" s="365"/>
      <c r="H352" s="365"/>
      <c r="I352" s="365"/>
      <c r="J352" s="365"/>
      <c r="K352" s="365"/>
      <c r="L352" s="365"/>
    </row>
    <row r="353" spans="3:12" s="99" customFormat="1" x14ac:dyDescent="0.25">
      <c r="C353" s="365"/>
      <c r="E353" s="365"/>
      <c r="F353" s="365"/>
      <c r="G353" s="365"/>
      <c r="H353" s="365"/>
      <c r="I353" s="365"/>
      <c r="J353" s="365"/>
      <c r="K353" s="365"/>
      <c r="L353" s="365"/>
    </row>
    <row r="354" spans="3:12" s="99" customFormat="1" x14ac:dyDescent="0.25">
      <c r="C354" s="365"/>
      <c r="E354" s="365"/>
      <c r="F354" s="365"/>
      <c r="G354" s="365"/>
      <c r="H354" s="365"/>
      <c r="I354" s="365"/>
      <c r="J354" s="365"/>
      <c r="K354" s="365"/>
      <c r="L354" s="365"/>
    </row>
    <row r="355" spans="3:12" s="99" customFormat="1" x14ac:dyDescent="0.25">
      <c r="C355" s="365"/>
      <c r="E355" s="365"/>
      <c r="F355" s="365"/>
      <c r="G355" s="365"/>
      <c r="H355" s="365"/>
      <c r="I355" s="365"/>
      <c r="J355" s="365"/>
      <c r="K355" s="365"/>
      <c r="L355" s="365"/>
    </row>
    <row r="356" spans="3:12" s="99" customFormat="1" x14ac:dyDescent="0.25">
      <c r="C356" s="365"/>
      <c r="E356" s="365"/>
      <c r="F356" s="365"/>
      <c r="G356" s="365"/>
      <c r="H356" s="365"/>
      <c r="I356" s="365"/>
      <c r="J356" s="365"/>
      <c r="K356" s="365"/>
      <c r="L356" s="365"/>
    </row>
    <row r="357" spans="3:12" s="99" customFormat="1" x14ac:dyDescent="0.25">
      <c r="C357" s="365"/>
      <c r="E357" s="365"/>
      <c r="F357" s="365"/>
      <c r="G357" s="365"/>
      <c r="H357" s="365"/>
      <c r="I357" s="365"/>
      <c r="J357" s="365"/>
      <c r="K357" s="365"/>
      <c r="L357" s="365"/>
    </row>
    <row r="358" spans="3:12" s="99" customFormat="1" x14ac:dyDescent="0.25">
      <c r="C358" s="365"/>
      <c r="E358" s="365"/>
      <c r="F358" s="365"/>
      <c r="G358" s="365"/>
      <c r="H358" s="365"/>
      <c r="I358" s="365"/>
      <c r="J358" s="365"/>
      <c r="K358" s="365"/>
      <c r="L358" s="365"/>
    </row>
    <row r="359" spans="3:12" s="99" customFormat="1" x14ac:dyDescent="0.25">
      <c r="C359" s="365"/>
      <c r="E359" s="365"/>
      <c r="F359" s="365"/>
      <c r="G359" s="365"/>
      <c r="H359" s="365"/>
      <c r="I359" s="365"/>
      <c r="J359" s="365"/>
      <c r="K359" s="365"/>
      <c r="L359" s="365"/>
    </row>
    <row r="360" spans="3:12" s="99" customFormat="1" x14ac:dyDescent="0.25">
      <c r="C360" s="365"/>
      <c r="E360" s="365"/>
      <c r="F360" s="365"/>
      <c r="G360" s="365"/>
      <c r="H360" s="365"/>
      <c r="I360" s="365"/>
      <c r="J360" s="365"/>
      <c r="K360" s="365"/>
      <c r="L360" s="365"/>
    </row>
    <row r="361" spans="3:12" s="99" customFormat="1" x14ac:dyDescent="0.25">
      <c r="C361" s="365"/>
      <c r="E361" s="365"/>
      <c r="F361" s="365"/>
      <c r="G361" s="365"/>
      <c r="H361" s="365"/>
      <c r="I361" s="365"/>
      <c r="J361" s="365"/>
      <c r="K361" s="365"/>
      <c r="L361" s="365"/>
    </row>
    <row r="362" spans="3:12" s="99" customFormat="1" x14ac:dyDescent="0.25">
      <c r="C362" s="365"/>
      <c r="E362" s="365"/>
      <c r="F362" s="365"/>
      <c r="G362" s="365"/>
      <c r="H362" s="365"/>
      <c r="I362" s="365"/>
      <c r="J362" s="365"/>
      <c r="K362" s="365"/>
      <c r="L362" s="365"/>
    </row>
    <row r="363" spans="3:12" s="99" customFormat="1" x14ac:dyDescent="0.25">
      <c r="C363" s="365"/>
      <c r="E363" s="365"/>
      <c r="F363" s="365"/>
      <c r="G363" s="365"/>
      <c r="H363" s="365"/>
      <c r="I363" s="365"/>
      <c r="J363" s="365"/>
      <c r="K363" s="365"/>
      <c r="L363" s="365"/>
    </row>
    <row r="364" spans="3:12" s="99" customFormat="1" x14ac:dyDescent="0.25">
      <c r="C364" s="365"/>
      <c r="E364" s="365"/>
      <c r="F364" s="365"/>
      <c r="G364" s="365"/>
      <c r="H364" s="365"/>
      <c r="I364" s="365"/>
      <c r="J364" s="365"/>
      <c r="K364" s="365"/>
      <c r="L364" s="365"/>
    </row>
    <row r="365" spans="3:12" s="99" customFormat="1" x14ac:dyDescent="0.25">
      <c r="C365" s="365"/>
      <c r="E365" s="365"/>
      <c r="F365" s="365"/>
      <c r="G365" s="365"/>
      <c r="H365" s="365"/>
      <c r="I365" s="365"/>
      <c r="J365" s="365"/>
      <c r="K365" s="365"/>
      <c r="L365" s="365"/>
    </row>
    <row r="366" spans="3:12" s="99" customFormat="1" x14ac:dyDescent="0.25">
      <c r="C366" s="365"/>
      <c r="E366" s="365"/>
      <c r="F366" s="365"/>
      <c r="G366" s="365"/>
      <c r="H366" s="365"/>
      <c r="I366" s="365"/>
      <c r="J366" s="365"/>
      <c r="K366" s="365"/>
      <c r="L366" s="365"/>
    </row>
    <row r="367" spans="3:12" s="99" customFormat="1" x14ac:dyDescent="0.25">
      <c r="C367" s="365"/>
      <c r="E367" s="365"/>
      <c r="F367" s="365"/>
      <c r="G367" s="365"/>
      <c r="H367" s="365"/>
      <c r="I367" s="365"/>
      <c r="J367" s="365"/>
      <c r="K367" s="365"/>
      <c r="L367" s="365"/>
    </row>
    <row r="368" spans="3:12" s="99" customFormat="1" x14ac:dyDescent="0.25">
      <c r="C368" s="365"/>
      <c r="E368" s="365"/>
      <c r="F368" s="365"/>
      <c r="G368" s="365"/>
      <c r="H368" s="365"/>
      <c r="I368" s="365"/>
      <c r="J368" s="365"/>
      <c r="K368" s="365"/>
      <c r="L368" s="365"/>
    </row>
    <row r="369" spans="3:12" s="99" customFormat="1" x14ac:dyDescent="0.25">
      <c r="C369" s="365"/>
      <c r="E369" s="365"/>
      <c r="F369" s="365"/>
      <c r="G369" s="365"/>
      <c r="H369" s="365"/>
      <c r="I369" s="365"/>
      <c r="J369" s="365"/>
      <c r="K369" s="365"/>
      <c r="L369" s="365"/>
    </row>
    <row r="370" spans="3:12" s="99" customFormat="1" x14ac:dyDescent="0.25">
      <c r="C370" s="365"/>
      <c r="E370" s="365"/>
      <c r="F370" s="365"/>
      <c r="G370" s="365"/>
      <c r="H370" s="365"/>
      <c r="I370" s="365"/>
      <c r="J370" s="365"/>
      <c r="K370" s="365"/>
      <c r="L370" s="365"/>
    </row>
    <row r="371" spans="3:12" s="99" customFormat="1" x14ac:dyDescent="0.25">
      <c r="C371" s="365"/>
      <c r="E371" s="365"/>
      <c r="F371" s="365"/>
      <c r="G371" s="365"/>
      <c r="H371" s="365"/>
      <c r="I371" s="365"/>
      <c r="J371" s="365"/>
      <c r="K371" s="365"/>
      <c r="L371" s="365"/>
    </row>
    <row r="372" spans="3:12" s="99" customFormat="1" x14ac:dyDescent="0.25">
      <c r="C372" s="365"/>
      <c r="E372" s="365"/>
      <c r="F372" s="365"/>
      <c r="G372" s="365"/>
      <c r="H372" s="365"/>
      <c r="I372" s="365"/>
      <c r="J372" s="365"/>
      <c r="K372" s="365"/>
      <c r="L372" s="365"/>
    </row>
    <row r="373" spans="3:12" s="99" customFormat="1" x14ac:dyDescent="0.25">
      <c r="C373" s="365"/>
      <c r="E373" s="365"/>
      <c r="F373" s="365"/>
      <c r="G373" s="365"/>
      <c r="H373" s="365"/>
      <c r="I373" s="365"/>
      <c r="J373" s="365"/>
      <c r="K373" s="365"/>
      <c r="L373" s="365"/>
    </row>
    <row r="374" spans="3:12" s="99" customFormat="1" x14ac:dyDescent="0.25">
      <c r="C374" s="365"/>
      <c r="E374" s="365"/>
      <c r="F374" s="365"/>
      <c r="G374" s="365"/>
      <c r="H374" s="365"/>
      <c r="I374" s="365"/>
      <c r="J374" s="365"/>
      <c r="K374" s="365"/>
      <c r="L374" s="365"/>
    </row>
    <row r="375" spans="3:12" s="99" customFormat="1" x14ac:dyDescent="0.25">
      <c r="C375" s="365"/>
      <c r="E375" s="365"/>
      <c r="F375" s="365"/>
      <c r="G375" s="365"/>
      <c r="H375" s="365"/>
      <c r="I375" s="365"/>
      <c r="J375" s="365"/>
      <c r="K375" s="365"/>
      <c r="L375" s="365"/>
    </row>
    <row r="376" spans="3:12" s="99" customFormat="1" x14ac:dyDescent="0.25">
      <c r="C376" s="365"/>
      <c r="E376" s="365"/>
      <c r="F376" s="365"/>
      <c r="G376" s="365"/>
      <c r="H376" s="365"/>
      <c r="I376" s="365"/>
      <c r="J376" s="365"/>
      <c r="K376" s="365"/>
      <c r="L376" s="365"/>
    </row>
    <row r="377" spans="3:12" s="99" customFormat="1" x14ac:dyDescent="0.25">
      <c r="C377" s="365"/>
      <c r="E377" s="365"/>
      <c r="F377" s="365"/>
      <c r="G377" s="365"/>
      <c r="H377" s="365"/>
      <c r="I377" s="365"/>
      <c r="J377" s="365"/>
      <c r="K377" s="365"/>
      <c r="L377" s="365"/>
    </row>
    <row r="378" spans="3:12" s="99" customFormat="1" x14ac:dyDescent="0.25">
      <c r="C378" s="365"/>
      <c r="E378" s="365"/>
      <c r="F378" s="365"/>
      <c r="G378" s="365"/>
      <c r="H378" s="365"/>
      <c r="I378" s="365"/>
      <c r="J378" s="365"/>
      <c r="K378" s="365"/>
      <c r="L378" s="365"/>
    </row>
    <row r="379" spans="3:12" s="99" customFormat="1" x14ac:dyDescent="0.25">
      <c r="C379" s="365"/>
      <c r="E379" s="365"/>
      <c r="F379" s="365"/>
      <c r="G379" s="365"/>
      <c r="H379" s="365"/>
      <c r="I379" s="365"/>
      <c r="J379" s="365"/>
      <c r="K379" s="365"/>
      <c r="L379" s="365"/>
    </row>
    <row r="380" spans="3:12" s="99" customFormat="1" x14ac:dyDescent="0.25">
      <c r="C380" s="365"/>
      <c r="E380" s="365"/>
      <c r="F380" s="365"/>
      <c r="G380" s="365"/>
      <c r="H380" s="365"/>
      <c r="I380" s="365"/>
      <c r="J380" s="365"/>
      <c r="K380" s="365"/>
      <c r="L380" s="365"/>
    </row>
    <row r="381" spans="3:12" s="99" customFormat="1" x14ac:dyDescent="0.25">
      <c r="C381" s="365"/>
      <c r="E381" s="365"/>
      <c r="F381" s="365"/>
      <c r="G381" s="365"/>
      <c r="H381" s="365"/>
      <c r="I381" s="365"/>
      <c r="J381" s="365"/>
      <c r="K381" s="365"/>
      <c r="L381" s="365"/>
    </row>
    <row r="382" spans="3:12" s="99" customFormat="1" x14ac:dyDescent="0.25">
      <c r="C382" s="365"/>
      <c r="E382" s="365"/>
      <c r="F382" s="365"/>
      <c r="G382" s="365"/>
      <c r="H382" s="365"/>
      <c r="I382" s="365"/>
      <c r="J382" s="365"/>
      <c r="K382" s="365"/>
      <c r="L382" s="365"/>
    </row>
    <row r="383" spans="3:12" s="99" customFormat="1" x14ac:dyDescent="0.25">
      <c r="C383" s="365"/>
      <c r="E383" s="365"/>
      <c r="F383" s="365"/>
      <c r="G383" s="365"/>
      <c r="H383" s="365"/>
      <c r="I383" s="365"/>
      <c r="J383" s="365"/>
      <c r="K383" s="365"/>
      <c r="L383" s="365"/>
    </row>
    <row r="384" spans="3:12" s="99" customFormat="1" x14ac:dyDescent="0.25">
      <c r="C384" s="365"/>
      <c r="E384" s="365"/>
      <c r="F384" s="365"/>
      <c r="G384" s="365"/>
      <c r="H384" s="365"/>
      <c r="I384" s="365"/>
      <c r="J384" s="365"/>
      <c r="K384" s="365"/>
      <c r="L384" s="365"/>
    </row>
    <row r="385" spans="3:12" s="99" customFormat="1" x14ac:dyDescent="0.25">
      <c r="C385" s="365"/>
      <c r="E385" s="365"/>
      <c r="F385" s="365"/>
      <c r="G385" s="365"/>
      <c r="H385" s="365"/>
      <c r="I385" s="365"/>
      <c r="J385" s="365"/>
      <c r="K385" s="365"/>
      <c r="L385" s="365"/>
    </row>
    <row r="386" spans="3:12" s="99" customFormat="1" x14ac:dyDescent="0.25">
      <c r="C386" s="365"/>
      <c r="E386" s="365"/>
      <c r="F386" s="365"/>
      <c r="G386" s="365"/>
      <c r="H386" s="365"/>
      <c r="I386" s="365"/>
      <c r="J386" s="365"/>
      <c r="K386" s="365"/>
      <c r="L386" s="365"/>
    </row>
    <row r="387" spans="3:12" s="99" customFormat="1" x14ac:dyDescent="0.25">
      <c r="C387" s="365"/>
      <c r="E387" s="365"/>
      <c r="F387" s="365"/>
      <c r="G387" s="365"/>
      <c r="H387" s="365"/>
      <c r="I387" s="365"/>
      <c r="J387" s="365"/>
      <c r="K387" s="365"/>
      <c r="L387" s="365"/>
    </row>
    <row r="388" spans="3:12" s="99" customFormat="1" x14ac:dyDescent="0.25">
      <c r="C388" s="365"/>
      <c r="E388" s="365"/>
      <c r="F388" s="365"/>
      <c r="G388" s="365"/>
      <c r="H388" s="365"/>
      <c r="I388" s="365"/>
      <c r="J388" s="365"/>
      <c r="K388" s="365"/>
      <c r="L388" s="365"/>
    </row>
    <row r="389" spans="3:12" s="99" customFormat="1" x14ac:dyDescent="0.25">
      <c r="C389" s="365"/>
      <c r="E389" s="365"/>
      <c r="F389" s="365"/>
      <c r="G389" s="365"/>
      <c r="H389" s="365"/>
      <c r="I389" s="365"/>
      <c r="J389" s="365"/>
      <c r="K389" s="365"/>
      <c r="L389" s="365"/>
    </row>
    <row r="390" spans="3:12" s="99" customFormat="1" x14ac:dyDescent="0.25">
      <c r="C390" s="365"/>
      <c r="E390" s="365"/>
      <c r="F390" s="365"/>
      <c r="G390" s="365"/>
      <c r="H390" s="365"/>
      <c r="I390" s="365"/>
      <c r="J390" s="365"/>
      <c r="K390" s="365"/>
      <c r="L390" s="365"/>
    </row>
    <row r="391" spans="3:12" s="99" customFormat="1" x14ac:dyDescent="0.25">
      <c r="C391" s="365"/>
      <c r="E391" s="365"/>
      <c r="F391" s="365"/>
      <c r="G391" s="365"/>
      <c r="H391" s="365"/>
      <c r="I391" s="365"/>
      <c r="J391" s="365"/>
      <c r="K391" s="365"/>
      <c r="L391" s="365"/>
    </row>
    <row r="392" spans="3:12" s="99" customFormat="1" x14ac:dyDescent="0.25">
      <c r="C392" s="365"/>
      <c r="E392" s="365"/>
      <c r="F392" s="365"/>
      <c r="G392" s="365"/>
      <c r="H392" s="365"/>
      <c r="I392" s="365"/>
      <c r="J392" s="365"/>
      <c r="K392" s="365"/>
      <c r="L392" s="365"/>
    </row>
    <row r="393" spans="3:12" s="99" customFormat="1" x14ac:dyDescent="0.25">
      <c r="C393" s="365"/>
      <c r="E393" s="365"/>
      <c r="F393" s="365"/>
      <c r="G393" s="365"/>
      <c r="H393" s="365"/>
      <c r="I393" s="365"/>
      <c r="J393" s="365"/>
      <c r="K393" s="365"/>
      <c r="L393" s="365"/>
    </row>
    <row r="394" spans="3:12" s="99" customFormat="1" x14ac:dyDescent="0.25">
      <c r="C394" s="365"/>
      <c r="E394" s="365"/>
      <c r="F394" s="365"/>
      <c r="G394" s="365"/>
      <c r="H394" s="365"/>
      <c r="I394" s="365"/>
      <c r="J394" s="365"/>
      <c r="K394" s="365"/>
      <c r="L394" s="365"/>
    </row>
    <row r="395" spans="3:12" s="99" customFormat="1" x14ac:dyDescent="0.25">
      <c r="C395" s="365"/>
      <c r="E395" s="365"/>
      <c r="F395" s="365"/>
      <c r="G395" s="365"/>
      <c r="H395" s="365"/>
      <c r="I395" s="365"/>
      <c r="J395" s="365"/>
      <c r="K395" s="365"/>
      <c r="L395" s="365"/>
    </row>
    <row r="396" spans="3:12" s="99" customFormat="1" x14ac:dyDescent="0.25">
      <c r="C396" s="365"/>
      <c r="E396" s="365"/>
      <c r="F396" s="365"/>
      <c r="G396" s="365"/>
      <c r="H396" s="365"/>
      <c r="I396" s="365"/>
      <c r="J396" s="365"/>
      <c r="K396" s="365"/>
      <c r="L396" s="365"/>
    </row>
    <row r="397" spans="3:12" s="99" customFormat="1" x14ac:dyDescent="0.25">
      <c r="C397" s="365"/>
      <c r="E397" s="365"/>
      <c r="F397" s="365"/>
      <c r="G397" s="365"/>
      <c r="H397" s="365"/>
      <c r="I397" s="365"/>
      <c r="J397" s="365"/>
      <c r="K397" s="365"/>
      <c r="L397" s="365"/>
    </row>
    <row r="398" spans="3:12" s="99" customFormat="1" x14ac:dyDescent="0.25">
      <c r="C398" s="365"/>
      <c r="E398" s="365"/>
      <c r="F398" s="365"/>
      <c r="G398" s="365"/>
      <c r="H398" s="365"/>
      <c r="I398" s="365"/>
      <c r="J398" s="365"/>
      <c r="K398" s="365"/>
      <c r="L398" s="365"/>
    </row>
    <row r="399" spans="3:12" s="99" customFormat="1" x14ac:dyDescent="0.25">
      <c r="C399" s="365"/>
      <c r="E399" s="365"/>
      <c r="F399" s="365"/>
      <c r="G399" s="365"/>
      <c r="H399" s="365"/>
      <c r="I399" s="365"/>
      <c r="J399" s="365"/>
      <c r="K399" s="365"/>
      <c r="L399" s="365"/>
    </row>
    <row r="400" spans="3:12" s="99" customFormat="1" x14ac:dyDescent="0.25">
      <c r="C400" s="365"/>
      <c r="E400" s="365"/>
      <c r="F400" s="365"/>
      <c r="G400" s="365"/>
      <c r="H400" s="365"/>
      <c r="I400" s="365"/>
      <c r="J400" s="365"/>
      <c r="K400" s="365"/>
      <c r="L400" s="365"/>
    </row>
    <row r="401" spans="3:12" s="99" customFormat="1" x14ac:dyDescent="0.25">
      <c r="C401" s="365"/>
      <c r="E401" s="365"/>
      <c r="F401" s="365"/>
      <c r="G401" s="365"/>
      <c r="H401" s="365"/>
      <c r="I401" s="365"/>
      <c r="J401" s="365"/>
      <c r="K401" s="365"/>
      <c r="L401" s="365"/>
    </row>
    <row r="402" spans="3:12" s="99" customFormat="1" x14ac:dyDescent="0.25">
      <c r="C402" s="365"/>
      <c r="E402" s="365"/>
      <c r="F402" s="365"/>
      <c r="G402" s="365"/>
      <c r="H402" s="365"/>
      <c r="I402" s="365"/>
      <c r="J402" s="365"/>
      <c r="K402" s="365"/>
      <c r="L402" s="365"/>
    </row>
    <row r="403" spans="3:12" s="99" customFormat="1" x14ac:dyDescent="0.25">
      <c r="C403" s="365"/>
      <c r="E403" s="365"/>
      <c r="F403" s="365"/>
      <c r="G403" s="365"/>
      <c r="H403" s="365"/>
      <c r="I403" s="365"/>
      <c r="J403" s="365"/>
      <c r="K403" s="365"/>
      <c r="L403" s="365"/>
    </row>
    <row r="404" spans="3:12" s="99" customFormat="1" x14ac:dyDescent="0.25">
      <c r="C404" s="365"/>
      <c r="E404" s="365"/>
      <c r="F404" s="365"/>
      <c r="G404" s="365"/>
      <c r="H404" s="365"/>
      <c r="I404" s="365"/>
      <c r="J404" s="365"/>
      <c r="K404" s="365"/>
      <c r="L404" s="365"/>
    </row>
    <row r="405" spans="3:12" s="99" customFormat="1" x14ac:dyDescent="0.25">
      <c r="C405" s="365"/>
      <c r="E405" s="365"/>
      <c r="F405" s="365"/>
      <c r="G405" s="365"/>
      <c r="H405" s="365"/>
      <c r="I405" s="365"/>
      <c r="J405" s="365"/>
      <c r="K405" s="365"/>
      <c r="L405" s="365"/>
    </row>
    <row r="406" spans="3:12" s="99" customFormat="1" x14ac:dyDescent="0.25">
      <c r="C406" s="365"/>
      <c r="E406" s="365"/>
      <c r="F406" s="365"/>
      <c r="G406" s="365"/>
      <c r="H406" s="365"/>
      <c r="I406" s="365"/>
      <c r="J406" s="365"/>
      <c r="K406" s="365"/>
      <c r="L406" s="365"/>
    </row>
    <row r="407" spans="3:12" s="99" customFormat="1" x14ac:dyDescent="0.25">
      <c r="C407" s="365"/>
      <c r="E407" s="365"/>
      <c r="F407" s="365"/>
      <c r="G407" s="365"/>
      <c r="H407" s="365"/>
      <c r="I407" s="365"/>
      <c r="J407" s="365"/>
      <c r="K407" s="365"/>
      <c r="L407" s="365"/>
    </row>
    <row r="408" spans="3:12" s="99" customFormat="1" x14ac:dyDescent="0.25">
      <c r="C408" s="365"/>
      <c r="E408" s="365"/>
      <c r="F408" s="365"/>
      <c r="G408" s="365"/>
      <c r="H408" s="365"/>
      <c r="I408" s="365"/>
      <c r="J408" s="365"/>
      <c r="K408" s="365"/>
      <c r="L408" s="365"/>
    </row>
    <row r="409" spans="3:12" s="99" customFormat="1" x14ac:dyDescent="0.25">
      <c r="C409" s="365"/>
      <c r="E409" s="365"/>
      <c r="F409" s="365"/>
      <c r="G409" s="365"/>
      <c r="H409" s="365"/>
      <c r="I409" s="365"/>
      <c r="J409" s="365"/>
      <c r="K409" s="365"/>
      <c r="L409" s="365"/>
    </row>
    <row r="410" spans="3:12" s="99" customFormat="1" x14ac:dyDescent="0.25">
      <c r="C410" s="365"/>
      <c r="E410" s="365"/>
      <c r="F410" s="365"/>
      <c r="G410" s="365"/>
      <c r="H410" s="365"/>
      <c r="I410" s="365"/>
      <c r="J410" s="365"/>
      <c r="K410" s="365"/>
      <c r="L410" s="365"/>
    </row>
    <row r="411" spans="3:12" s="99" customFormat="1" x14ac:dyDescent="0.25">
      <c r="C411" s="365"/>
      <c r="E411" s="365"/>
      <c r="F411" s="365"/>
      <c r="G411" s="365"/>
      <c r="H411" s="365"/>
      <c r="I411" s="365"/>
      <c r="J411" s="365"/>
      <c r="K411" s="365"/>
      <c r="L411" s="365"/>
    </row>
    <row r="412" spans="3:12" s="99" customFormat="1" x14ac:dyDescent="0.25">
      <c r="C412" s="365"/>
      <c r="E412" s="365"/>
      <c r="F412" s="365"/>
      <c r="G412" s="365"/>
      <c r="H412" s="365"/>
      <c r="I412" s="365"/>
      <c r="J412" s="365"/>
      <c r="K412" s="365"/>
      <c r="L412" s="365"/>
    </row>
    <row r="413" spans="3:12" s="99" customFormat="1" x14ac:dyDescent="0.25">
      <c r="C413" s="365"/>
      <c r="E413" s="365"/>
      <c r="F413" s="365"/>
      <c r="G413" s="365"/>
      <c r="H413" s="365"/>
      <c r="I413" s="365"/>
      <c r="J413" s="365"/>
      <c r="K413" s="365"/>
      <c r="L413" s="365"/>
    </row>
    <row r="414" spans="3:12" s="99" customFormat="1" x14ac:dyDescent="0.25">
      <c r="C414" s="365"/>
      <c r="E414" s="365"/>
      <c r="F414" s="365"/>
      <c r="G414" s="365"/>
      <c r="H414" s="365"/>
      <c r="I414" s="365"/>
      <c r="J414" s="365"/>
      <c r="K414" s="365"/>
      <c r="L414" s="365"/>
    </row>
    <row r="415" spans="3:12" s="99" customFormat="1" x14ac:dyDescent="0.25">
      <c r="C415" s="365"/>
      <c r="E415" s="365"/>
      <c r="F415" s="365"/>
      <c r="G415" s="365"/>
      <c r="H415" s="365"/>
      <c r="I415" s="365"/>
      <c r="J415" s="365"/>
      <c r="K415" s="365"/>
      <c r="L415" s="365"/>
    </row>
    <row r="416" spans="3:12" s="99" customFormat="1" x14ac:dyDescent="0.25">
      <c r="C416" s="365"/>
      <c r="E416" s="365"/>
      <c r="F416" s="365"/>
      <c r="G416" s="365"/>
      <c r="H416" s="365"/>
      <c r="I416" s="365"/>
      <c r="J416" s="365"/>
      <c r="K416" s="365"/>
      <c r="L416" s="365"/>
    </row>
    <row r="417" spans="3:12" s="99" customFormat="1" x14ac:dyDescent="0.25">
      <c r="C417" s="365"/>
      <c r="E417" s="365"/>
      <c r="F417" s="365"/>
      <c r="G417" s="365"/>
      <c r="H417" s="365"/>
      <c r="I417" s="365"/>
      <c r="J417" s="365"/>
      <c r="K417" s="365"/>
      <c r="L417" s="365"/>
    </row>
    <row r="418" spans="3:12" s="99" customFormat="1" x14ac:dyDescent="0.25">
      <c r="C418" s="365"/>
      <c r="E418" s="365"/>
      <c r="F418" s="365"/>
      <c r="G418" s="365"/>
      <c r="H418" s="365"/>
      <c r="I418" s="365"/>
      <c r="J418" s="365"/>
      <c r="K418" s="365"/>
      <c r="L418" s="365"/>
    </row>
    <row r="419" spans="3:12" s="99" customFormat="1" x14ac:dyDescent="0.25">
      <c r="C419" s="365"/>
      <c r="E419" s="365"/>
      <c r="F419" s="365"/>
      <c r="G419" s="365"/>
      <c r="H419" s="365"/>
      <c r="I419" s="365"/>
      <c r="J419" s="365"/>
      <c r="K419" s="365"/>
      <c r="L419" s="365"/>
    </row>
    <row r="420" spans="3:12" s="99" customFormat="1" x14ac:dyDescent="0.25">
      <c r="C420" s="365"/>
      <c r="E420" s="365"/>
      <c r="F420" s="365"/>
      <c r="G420" s="365"/>
      <c r="H420" s="365"/>
      <c r="I420" s="365"/>
      <c r="J420" s="365"/>
      <c r="K420" s="365"/>
      <c r="L420" s="365"/>
    </row>
    <row r="421" spans="3:12" s="99" customFormat="1" x14ac:dyDescent="0.25">
      <c r="C421" s="365"/>
      <c r="E421" s="365"/>
      <c r="F421" s="365"/>
      <c r="G421" s="365"/>
      <c r="H421" s="365"/>
      <c r="I421" s="365"/>
      <c r="J421" s="365"/>
      <c r="K421" s="365"/>
      <c r="L421" s="365"/>
    </row>
    <row r="422" spans="3:12" s="99" customFormat="1" x14ac:dyDescent="0.25">
      <c r="C422" s="365"/>
      <c r="E422" s="365"/>
      <c r="F422" s="365"/>
      <c r="G422" s="365"/>
      <c r="H422" s="365"/>
      <c r="I422" s="365"/>
      <c r="J422" s="365"/>
      <c r="K422" s="365"/>
      <c r="L422" s="365"/>
    </row>
    <row r="423" spans="3:12" s="99" customFormat="1" x14ac:dyDescent="0.25">
      <c r="C423" s="365"/>
      <c r="E423" s="365"/>
      <c r="F423" s="365"/>
      <c r="G423" s="365"/>
      <c r="H423" s="365"/>
      <c r="I423" s="365"/>
      <c r="J423" s="365"/>
      <c r="K423" s="365"/>
      <c r="L423" s="365"/>
    </row>
    <row r="424" spans="3:12" s="99" customFormat="1" x14ac:dyDescent="0.25">
      <c r="C424" s="365"/>
      <c r="E424" s="365"/>
      <c r="F424" s="365"/>
      <c r="G424" s="365"/>
      <c r="H424" s="365"/>
      <c r="I424" s="365"/>
      <c r="J424" s="365"/>
      <c r="K424" s="365"/>
      <c r="L424" s="365"/>
    </row>
    <row r="425" spans="3:12" s="99" customFormat="1" x14ac:dyDescent="0.25">
      <c r="C425" s="365"/>
      <c r="E425" s="365"/>
      <c r="F425" s="365"/>
      <c r="G425" s="365"/>
      <c r="H425" s="365"/>
      <c r="I425" s="365"/>
      <c r="J425" s="365"/>
      <c r="K425" s="365"/>
      <c r="L425" s="365"/>
    </row>
    <row r="426" spans="3:12" s="99" customFormat="1" x14ac:dyDescent="0.25">
      <c r="C426" s="365"/>
      <c r="E426" s="365"/>
      <c r="F426" s="365"/>
      <c r="G426" s="365"/>
      <c r="H426" s="365"/>
      <c r="I426" s="365"/>
      <c r="J426" s="365"/>
      <c r="K426" s="365"/>
      <c r="L426" s="365"/>
    </row>
    <row r="427" spans="3:12" s="99" customFormat="1" x14ac:dyDescent="0.25">
      <c r="C427" s="365"/>
      <c r="E427" s="365"/>
      <c r="F427" s="365"/>
      <c r="G427" s="365"/>
      <c r="H427" s="365"/>
      <c r="I427" s="365"/>
      <c r="J427" s="365"/>
      <c r="K427" s="365"/>
      <c r="L427" s="365"/>
    </row>
    <row r="428" spans="3:12" s="99" customFormat="1" x14ac:dyDescent="0.25">
      <c r="C428" s="365"/>
      <c r="E428" s="365"/>
      <c r="F428" s="365"/>
      <c r="G428" s="365"/>
      <c r="H428" s="365"/>
      <c r="I428" s="365"/>
      <c r="J428" s="365"/>
      <c r="K428" s="365"/>
      <c r="L428" s="365"/>
    </row>
    <row r="429" spans="3:12" s="99" customFormat="1" x14ac:dyDescent="0.25">
      <c r="C429" s="365"/>
      <c r="E429" s="365"/>
      <c r="F429" s="365"/>
      <c r="G429" s="365"/>
      <c r="H429" s="365"/>
      <c r="I429" s="365"/>
      <c r="J429" s="365"/>
      <c r="K429" s="365"/>
      <c r="L429" s="365"/>
    </row>
    <row r="430" spans="3:12" s="99" customFormat="1" x14ac:dyDescent="0.25">
      <c r="C430" s="365"/>
      <c r="E430" s="365"/>
      <c r="F430" s="365"/>
      <c r="G430" s="365"/>
      <c r="H430" s="365"/>
      <c r="I430" s="365"/>
      <c r="J430" s="365"/>
      <c r="K430" s="365"/>
      <c r="L430" s="365"/>
    </row>
    <row r="431" spans="3:12" s="99" customFormat="1" x14ac:dyDescent="0.25">
      <c r="C431" s="365"/>
      <c r="E431" s="365"/>
      <c r="F431" s="365"/>
      <c r="G431" s="365"/>
      <c r="H431" s="365"/>
      <c r="I431" s="365"/>
      <c r="J431" s="365"/>
      <c r="K431" s="365"/>
      <c r="L431" s="365"/>
    </row>
    <row r="432" spans="3:12" s="99" customFormat="1" x14ac:dyDescent="0.25">
      <c r="C432" s="365"/>
      <c r="E432" s="365"/>
      <c r="F432" s="365"/>
      <c r="G432" s="365"/>
      <c r="H432" s="365"/>
      <c r="I432" s="365"/>
      <c r="J432" s="365"/>
      <c r="K432" s="365"/>
      <c r="L432" s="365"/>
    </row>
    <row r="433" spans="3:12" s="99" customFormat="1" x14ac:dyDescent="0.25">
      <c r="C433" s="365"/>
      <c r="E433" s="365"/>
      <c r="F433" s="365"/>
      <c r="G433" s="365"/>
      <c r="H433" s="365"/>
      <c r="I433" s="365"/>
      <c r="J433" s="365"/>
      <c r="K433" s="365"/>
      <c r="L433" s="365"/>
    </row>
    <row r="434" spans="3:12" s="99" customFormat="1" x14ac:dyDescent="0.25">
      <c r="C434" s="365"/>
      <c r="E434" s="365"/>
      <c r="F434" s="365"/>
      <c r="G434" s="365"/>
      <c r="H434" s="365"/>
      <c r="I434" s="365"/>
      <c r="J434" s="365"/>
      <c r="K434" s="365"/>
      <c r="L434" s="365"/>
    </row>
    <row r="435" spans="3:12" s="99" customFormat="1" x14ac:dyDescent="0.25">
      <c r="C435" s="365"/>
      <c r="E435" s="365"/>
      <c r="F435" s="365"/>
      <c r="G435" s="365"/>
      <c r="H435" s="365"/>
      <c r="I435" s="365"/>
      <c r="J435" s="365"/>
      <c r="K435" s="365"/>
      <c r="L435" s="365"/>
    </row>
    <row r="436" spans="3:12" s="99" customFormat="1" x14ac:dyDescent="0.25">
      <c r="C436" s="365"/>
      <c r="E436" s="365"/>
      <c r="F436" s="365"/>
      <c r="G436" s="365"/>
      <c r="H436" s="365"/>
      <c r="I436" s="365"/>
      <c r="J436" s="365"/>
      <c r="K436" s="365"/>
      <c r="L436" s="365"/>
    </row>
    <row r="437" spans="3:12" s="99" customFormat="1" x14ac:dyDescent="0.25">
      <c r="C437" s="365"/>
      <c r="E437" s="365"/>
      <c r="F437" s="365"/>
      <c r="G437" s="365"/>
      <c r="H437" s="365"/>
      <c r="I437" s="365"/>
      <c r="J437" s="365"/>
      <c r="K437" s="365"/>
      <c r="L437" s="365"/>
    </row>
    <row r="438" spans="3:12" s="99" customFormat="1" x14ac:dyDescent="0.25">
      <c r="C438" s="365"/>
      <c r="E438" s="365"/>
      <c r="F438" s="365"/>
      <c r="G438" s="365"/>
      <c r="H438" s="365"/>
      <c r="I438" s="365"/>
      <c r="J438" s="365"/>
      <c r="K438" s="365"/>
      <c r="L438" s="365"/>
    </row>
    <row r="439" spans="3:12" s="99" customFormat="1" x14ac:dyDescent="0.25">
      <c r="C439" s="365"/>
      <c r="E439" s="365"/>
      <c r="F439" s="365"/>
      <c r="G439" s="365"/>
      <c r="H439" s="365"/>
      <c r="I439" s="365"/>
      <c r="J439" s="365"/>
      <c r="K439" s="365"/>
      <c r="L439" s="365"/>
    </row>
    <row r="440" spans="3:12" s="99" customFormat="1" x14ac:dyDescent="0.25">
      <c r="C440" s="365"/>
      <c r="E440" s="365"/>
      <c r="F440" s="365"/>
      <c r="G440" s="365"/>
      <c r="H440" s="365"/>
      <c r="I440" s="365"/>
      <c r="J440" s="365"/>
      <c r="K440" s="365"/>
      <c r="L440" s="365"/>
    </row>
    <row r="441" spans="3:12" s="99" customFormat="1" x14ac:dyDescent="0.25">
      <c r="C441" s="365"/>
      <c r="E441" s="365"/>
      <c r="F441" s="365"/>
      <c r="G441" s="365"/>
      <c r="H441" s="365"/>
      <c r="I441" s="365"/>
      <c r="J441" s="365"/>
      <c r="K441" s="365"/>
      <c r="L441" s="365"/>
    </row>
    <row r="442" spans="3:12" s="99" customFormat="1" x14ac:dyDescent="0.25">
      <c r="C442" s="365"/>
      <c r="E442" s="365"/>
      <c r="F442" s="365"/>
      <c r="G442" s="365"/>
      <c r="H442" s="365"/>
      <c r="I442" s="365"/>
      <c r="J442" s="365"/>
      <c r="K442" s="365"/>
      <c r="L442" s="365"/>
    </row>
    <row r="443" spans="3:12" s="99" customFormat="1" x14ac:dyDescent="0.25">
      <c r="C443" s="365"/>
      <c r="E443" s="365"/>
      <c r="F443" s="365"/>
      <c r="G443" s="365"/>
      <c r="H443" s="365"/>
      <c r="I443" s="365"/>
      <c r="J443" s="365"/>
      <c r="K443" s="365"/>
      <c r="L443" s="365"/>
    </row>
    <row r="444" spans="3:12" s="99" customFormat="1" x14ac:dyDescent="0.25">
      <c r="C444" s="365"/>
      <c r="E444" s="365"/>
      <c r="F444" s="365"/>
      <c r="G444" s="365"/>
      <c r="H444" s="365"/>
      <c r="I444" s="365"/>
      <c r="J444" s="365"/>
      <c r="K444" s="365"/>
      <c r="L444" s="365"/>
    </row>
    <row r="445" spans="3:12" s="99" customFormat="1" x14ac:dyDescent="0.25">
      <c r="C445" s="365"/>
      <c r="E445" s="365"/>
      <c r="F445" s="365"/>
      <c r="G445" s="365"/>
      <c r="H445" s="365"/>
      <c r="I445" s="365"/>
      <c r="J445" s="365"/>
      <c r="K445" s="365"/>
      <c r="L445" s="365"/>
    </row>
    <row r="446" spans="3:12" s="99" customFormat="1" x14ac:dyDescent="0.25">
      <c r="C446" s="365"/>
      <c r="E446" s="365"/>
      <c r="F446" s="365"/>
      <c r="G446" s="365"/>
      <c r="H446" s="365"/>
      <c r="I446" s="365"/>
      <c r="J446" s="365"/>
      <c r="K446" s="365"/>
      <c r="L446" s="365"/>
    </row>
    <row r="447" spans="3:12" s="99" customFormat="1" x14ac:dyDescent="0.25">
      <c r="C447" s="365"/>
      <c r="E447" s="365"/>
      <c r="F447" s="365"/>
      <c r="G447" s="365"/>
      <c r="H447" s="365"/>
      <c r="I447" s="365"/>
      <c r="J447" s="365"/>
      <c r="K447" s="365"/>
      <c r="L447" s="365"/>
    </row>
    <row r="448" spans="3:12" s="99" customFormat="1" x14ac:dyDescent="0.25">
      <c r="C448" s="365"/>
      <c r="E448" s="365"/>
      <c r="F448" s="365"/>
      <c r="G448" s="365"/>
      <c r="H448" s="365"/>
      <c r="I448" s="365"/>
      <c r="J448" s="365"/>
      <c r="K448" s="365"/>
      <c r="L448" s="365"/>
    </row>
    <row r="449" spans="3:12" s="99" customFormat="1" x14ac:dyDescent="0.25">
      <c r="C449" s="365"/>
      <c r="E449" s="365"/>
      <c r="F449" s="365"/>
      <c r="G449" s="365"/>
      <c r="H449" s="365"/>
      <c r="I449" s="365"/>
      <c r="J449" s="365"/>
      <c r="K449" s="365"/>
      <c r="L449" s="365"/>
    </row>
    <row r="450" spans="3:12" s="99" customFormat="1" x14ac:dyDescent="0.25">
      <c r="C450" s="365"/>
      <c r="E450" s="365"/>
      <c r="F450" s="365"/>
      <c r="G450" s="365"/>
      <c r="H450" s="365"/>
      <c r="I450" s="365"/>
      <c r="J450" s="365"/>
      <c r="K450" s="365"/>
      <c r="L450" s="365"/>
    </row>
    <row r="451" spans="3:12" s="99" customFormat="1" x14ac:dyDescent="0.25">
      <c r="C451" s="365"/>
      <c r="E451" s="365"/>
      <c r="F451" s="365"/>
      <c r="G451" s="365"/>
      <c r="H451" s="365"/>
      <c r="I451" s="365"/>
      <c r="J451" s="365"/>
      <c r="K451" s="365"/>
      <c r="L451" s="365"/>
    </row>
    <row r="452" spans="3:12" s="99" customFormat="1" x14ac:dyDescent="0.25">
      <c r="C452" s="365"/>
      <c r="E452" s="365"/>
      <c r="F452" s="365"/>
      <c r="G452" s="365"/>
      <c r="H452" s="365"/>
      <c r="I452" s="365"/>
      <c r="J452" s="365"/>
      <c r="K452" s="365"/>
      <c r="L452" s="365"/>
    </row>
    <row r="453" spans="3:12" s="99" customFormat="1" x14ac:dyDescent="0.25">
      <c r="C453" s="365"/>
      <c r="E453" s="365"/>
      <c r="F453" s="365"/>
      <c r="G453" s="365"/>
      <c r="H453" s="365"/>
      <c r="I453" s="365"/>
      <c r="J453" s="365"/>
      <c r="K453" s="365"/>
      <c r="L453" s="365"/>
    </row>
    <row r="454" spans="3:12" s="99" customFormat="1" x14ac:dyDescent="0.25">
      <c r="C454" s="365"/>
      <c r="E454" s="365"/>
      <c r="F454" s="365"/>
      <c r="G454" s="365"/>
      <c r="H454" s="365"/>
      <c r="I454" s="365"/>
      <c r="J454" s="365"/>
      <c r="K454" s="365"/>
      <c r="L454" s="365"/>
    </row>
    <row r="455" spans="3:12" s="99" customFormat="1" x14ac:dyDescent="0.25">
      <c r="C455" s="365"/>
      <c r="E455" s="365"/>
      <c r="F455" s="365"/>
      <c r="G455" s="365"/>
      <c r="H455" s="365"/>
      <c r="I455" s="365"/>
      <c r="J455" s="365"/>
      <c r="K455" s="365"/>
      <c r="L455" s="365"/>
    </row>
    <row r="456" spans="3:12" s="99" customFormat="1" x14ac:dyDescent="0.25">
      <c r="C456" s="365"/>
      <c r="E456" s="365"/>
      <c r="F456" s="365"/>
      <c r="G456" s="365"/>
      <c r="H456" s="365"/>
      <c r="I456" s="365"/>
      <c r="J456" s="365"/>
      <c r="K456" s="365"/>
      <c r="L456" s="365"/>
    </row>
    <row r="457" spans="3:12" s="99" customFormat="1" x14ac:dyDescent="0.25">
      <c r="C457" s="365"/>
      <c r="E457" s="365"/>
      <c r="F457" s="365"/>
      <c r="G457" s="365"/>
      <c r="H457" s="365"/>
      <c r="I457" s="365"/>
      <c r="J457" s="365"/>
      <c r="K457" s="365"/>
      <c r="L457" s="365"/>
    </row>
    <row r="458" spans="3:12" s="99" customFormat="1" x14ac:dyDescent="0.25">
      <c r="C458" s="365"/>
      <c r="E458" s="365"/>
      <c r="F458" s="365"/>
      <c r="G458" s="365"/>
      <c r="H458" s="365"/>
      <c r="I458" s="365"/>
      <c r="J458" s="365"/>
      <c r="K458" s="365"/>
      <c r="L458" s="365"/>
    </row>
    <row r="459" spans="3:12" s="99" customFormat="1" x14ac:dyDescent="0.25">
      <c r="C459" s="365"/>
      <c r="E459" s="365"/>
      <c r="F459" s="365"/>
      <c r="G459" s="365"/>
      <c r="H459" s="365"/>
      <c r="I459" s="365"/>
      <c r="J459" s="365"/>
      <c r="K459" s="365"/>
      <c r="L459" s="365"/>
    </row>
    <row r="460" spans="3:12" s="99" customFormat="1" x14ac:dyDescent="0.25">
      <c r="C460" s="365"/>
      <c r="E460" s="365"/>
      <c r="F460" s="365"/>
      <c r="G460" s="365"/>
      <c r="H460" s="365"/>
      <c r="I460" s="365"/>
      <c r="J460" s="365"/>
      <c r="K460" s="365"/>
      <c r="L460" s="365"/>
    </row>
    <row r="461" spans="3:12" s="99" customFormat="1" x14ac:dyDescent="0.25">
      <c r="C461" s="365"/>
      <c r="E461" s="365"/>
      <c r="F461" s="365"/>
      <c r="G461" s="365"/>
      <c r="H461" s="365"/>
      <c r="I461" s="365"/>
      <c r="J461" s="365"/>
      <c r="K461" s="365"/>
      <c r="L461" s="365"/>
    </row>
    <row r="462" spans="3:12" s="99" customFormat="1" x14ac:dyDescent="0.25">
      <c r="C462" s="365"/>
      <c r="E462" s="365"/>
      <c r="F462" s="365"/>
      <c r="G462" s="365"/>
      <c r="H462" s="365"/>
      <c r="I462" s="365"/>
      <c r="J462" s="365"/>
      <c r="K462" s="365"/>
      <c r="L462" s="365"/>
    </row>
    <row r="463" spans="3:12" s="99" customFormat="1" x14ac:dyDescent="0.25">
      <c r="C463" s="365"/>
      <c r="E463" s="365"/>
      <c r="F463" s="365"/>
      <c r="G463" s="365"/>
      <c r="H463" s="365"/>
      <c r="I463" s="365"/>
      <c r="J463" s="365"/>
      <c r="K463" s="365"/>
      <c r="L463" s="365"/>
    </row>
    <row r="464" spans="3:12" s="99" customFormat="1" x14ac:dyDescent="0.25">
      <c r="C464" s="365"/>
      <c r="E464" s="365"/>
      <c r="F464" s="365"/>
      <c r="G464" s="365"/>
      <c r="H464" s="365"/>
      <c r="I464" s="365"/>
      <c r="J464" s="365"/>
      <c r="K464" s="365"/>
      <c r="L464" s="365"/>
    </row>
    <row r="465" spans="3:12" s="99" customFormat="1" x14ac:dyDescent="0.25">
      <c r="C465" s="365"/>
      <c r="E465" s="365"/>
      <c r="F465" s="365"/>
      <c r="G465" s="365"/>
      <c r="H465" s="365"/>
      <c r="I465" s="365"/>
      <c r="J465" s="365"/>
      <c r="K465" s="365"/>
      <c r="L465" s="365"/>
    </row>
    <row r="466" spans="3:12" s="99" customFormat="1" x14ac:dyDescent="0.25">
      <c r="C466" s="365"/>
      <c r="E466" s="365"/>
      <c r="F466" s="365"/>
      <c r="G466" s="365"/>
      <c r="H466" s="365"/>
      <c r="I466" s="365"/>
      <c r="J466" s="365"/>
      <c r="K466" s="365"/>
      <c r="L466" s="365"/>
    </row>
    <row r="467" spans="3:12" s="99" customFormat="1" x14ac:dyDescent="0.25">
      <c r="C467" s="365"/>
      <c r="E467" s="365"/>
      <c r="F467" s="365"/>
      <c r="G467" s="365"/>
      <c r="H467" s="365"/>
      <c r="I467" s="365"/>
      <c r="J467" s="365"/>
      <c r="K467" s="365"/>
      <c r="L467" s="365"/>
    </row>
    <row r="468" spans="3:12" s="99" customFormat="1" x14ac:dyDescent="0.25">
      <c r="C468" s="365"/>
      <c r="E468" s="365"/>
      <c r="F468" s="365"/>
      <c r="G468" s="365"/>
      <c r="H468" s="365"/>
      <c r="I468" s="365"/>
      <c r="J468" s="365"/>
      <c r="K468" s="365"/>
      <c r="L468" s="365"/>
    </row>
    <row r="469" spans="3:12" s="99" customFormat="1" x14ac:dyDescent="0.25">
      <c r="C469" s="365"/>
      <c r="E469" s="365"/>
      <c r="F469" s="365"/>
      <c r="G469" s="365"/>
      <c r="H469" s="365"/>
      <c r="I469" s="365"/>
      <c r="J469" s="365"/>
      <c r="K469" s="365"/>
      <c r="L469" s="365"/>
    </row>
    <row r="470" spans="3:12" s="99" customFormat="1" x14ac:dyDescent="0.25">
      <c r="C470" s="365"/>
      <c r="E470" s="365"/>
      <c r="F470" s="365"/>
      <c r="G470" s="365"/>
      <c r="H470" s="365"/>
      <c r="I470" s="365"/>
      <c r="J470" s="365"/>
      <c r="K470" s="365"/>
      <c r="L470" s="365"/>
    </row>
    <row r="471" spans="3:12" s="99" customFormat="1" x14ac:dyDescent="0.25">
      <c r="C471" s="365"/>
      <c r="E471" s="365"/>
      <c r="F471" s="365"/>
      <c r="G471" s="365"/>
      <c r="H471" s="365"/>
      <c r="I471" s="365"/>
      <c r="J471" s="365"/>
      <c r="K471" s="365"/>
      <c r="L471" s="365"/>
    </row>
    <row r="472" spans="3:12" s="99" customFormat="1" x14ac:dyDescent="0.25">
      <c r="C472" s="365"/>
      <c r="E472" s="365"/>
      <c r="F472" s="365"/>
      <c r="G472" s="365"/>
      <c r="H472" s="365"/>
      <c r="I472" s="365"/>
      <c r="J472" s="365"/>
      <c r="K472" s="365"/>
      <c r="L472" s="365"/>
    </row>
    <row r="473" spans="3:12" s="99" customFormat="1" x14ac:dyDescent="0.25">
      <c r="C473" s="365"/>
      <c r="E473" s="365"/>
      <c r="F473" s="365"/>
      <c r="G473" s="365"/>
      <c r="H473" s="365"/>
      <c r="I473" s="365"/>
      <c r="J473" s="365"/>
      <c r="K473" s="365"/>
      <c r="L473" s="365"/>
    </row>
    <row r="474" spans="3:12" s="99" customFormat="1" x14ac:dyDescent="0.25">
      <c r="C474" s="365"/>
      <c r="E474" s="365"/>
      <c r="F474" s="365"/>
      <c r="G474" s="365"/>
      <c r="H474" s="365"/>
      <c r="I474" s="365"/>
      <c r="J474" s="365"/>
      <c r="K474" s="365"/>
      <c r="L474" s="365"/>
    </row>
    <row r="475" spans="3:12" s="99" customFormat="1" x14ac:dyDescent="0.25">
      <c r="C475" s="365"/>
      <c r="E475" s="365"/>
      <c r="F475" s="365"/>
      <c r="G475" s="365"/>
      <c r="H475" s="365"/>
      <c r="I475" s="365"/>
      <c r="J475" s="365"/>
      <c r="K475" s="365"/>
      <c r="L475" s="365"/>
    </row>
    <row r="476" spans="3:12" s="99" customFormat="1" x14ac:dyDescent="0.25">
      <c r="C476" s="365"/>
      <c r="E476" s="365"/>
      <c r="F476" s="365"/>
      <c r="G476" s="365"/>
      <c r="H476" s="365"/>
      <c r="I476" s="365"/>
      <c r="J476" s="365"/>
      <c r="K476" s="365"/>
      <c r="L476" s="365"/>
    </row>
    <row r="477" spans="3:12" s="99" customFormat="1" x14ac:dyDescent="0.25">
      <c r="C477" s="365"/>
      <c r="E477" s="365"/>
      <c r="F477" s="365"/>
      <c r="G477" s="365"/>
      <c r="H477" s="365"/>
      <c r="I477" s="365"/>
      <c r="J477" s="365"/>
      <c r="K477" s="365"/>
      <c r="L477" s="365"/>
    </row>
    <row r="478" spans="3:12" s="99" customFormat="1" x14ac:dyDescent="0.25">
      <c r="C478" s="365"/>
      <c r="E478" s="365"/>
      <c r="F478" s="365"/>
      <c r="G478" s="365"/>
      <c r="H478" s="365"/>
      <c r="I478" s="365"/>
      <c r="J478" s="365"/>
      <c r="K478" s="365"/>
      <c r="L478" s="365"/>
    </row>
    <row r="479" spans="3:12" s="99" customFormat="1" x14ac:dyDescent="0.25">
      <c r="C479" s="365"/>
      <c r="E479" s="365"/>
      <c r="F479" s="365"/>
      <c r="G479" s="365"/>
      <c r="H479" s="365"/>
      <c r="I479" s="365"/>
      <c r="J479" s="365"/>
      <c r="K479" s="365"/>
      <c r="L479" s="365"/>
    </row>
    <row r="480" spans="3:12" s="99" customFormat="1" x14ac:dyDescent="0.25">
      <c r="C480" s="365"/>
      <c r="E480" s="365"/>
      <c r="F480" s="365"/>
      <c r="G480" s="365"/>
      <c r="H480" s="365"/>
      <c r="I480" s="365"/>
      <c r="J480" s="365"/>
      <c r="K480" s="365"/>
      <c r="L480" s="365"/>
    </row>
    <row r="481" spans="3:12" s="99" customFormat="1" x14ac:dyDescent="0.25">
      <c r="C481" s="365"/>
      <c r="E481" s="365"/>
      <c r="F481" s="365"/>
      <c r="G481" s="365"/>
      <c r="H481" s="365"/>
      <c r="I481" s="365"/>
      <c r="J481" s="365"/>
      <c r="K481" s="365"/>
      <c r="L481" s="365"/>
    </row>
    <row r="482" spans="3:12" s="99" customFormat="1" x14ac:dyDescent="0.25">
      <c r="C482" s="365"/>
      <c r="E482" s="365"/>
      <c r="F482" s="365"/>
      <c r="G482" s="365"/>
      <c r="H482" s="365"/>
      <c r="I482" s="365"/>
      <c r="J482" s="365"/>
      <c r="K482" s="365"/>
      <c r="L482" s="365"/>
    </row>
    <row r="483" spans="3:12" s="99" customFormat="1" x14ac:dyDescent="0.25">
      <c r="C483" s="365"/>
      <c r="E483" s="365"/>
      <c r="F483" s="365"/>
      <c r="G483" s="365"/>
      <c r="H483" s="365"/>
      <c r="I483" s="365"/>
      <c r="J483" s="365"/>
      <c r="K483" s="365"/>
      <c r="L483" s="365"/>
    </row>
    <row r="484" spans="3:12" s="99" customFormat="1" x14ac:dyDescent="0.25">
      <c r="C484" s="365"/>
      <c r="E484" s="365"/>
      <c r="F484" s="365"/>
      <c r="G484" s="365"/>
      <c r="H484" s="365"/>
      <c r="I484" s="365"/>
      <c r="J484" s="365"/>
      <c r="K484" s="365"/>
      <c r="L484" s="365"/>
    </row>
    <row r="485" spans="3:12" s="99" customFormat="1" x14ac:dyDescent="0.25">
      <c r="C485" s="365"/>
      <c r="E485" s="365"/>
      <c r="F485" s="365"/>
      <c r="G485" s="365"/>
      <c r="H485" s="365"/>
      <c r="I485" s="365"/>
      <c r="J485" s="365"/>
      <c r="K485" s="365"/>
      <c r="L485" s="365"/>
    </row>
    <row r="486" spans="3:12" s="99" customFormat="1" x14ac:dyDescent="0.25">
      <c r="C486" s="365"/>
      <c r="E486" s="365"/>
      <c r="F486" s="365"/>
      <c r="G486" s="365"/>
      <c r="H486" s="365"/>
      <c r="I486" s="365"/>
      <c r="J486" s="365"/>
      <c r="K486" s="365"/>
      <c r="L486" s="365"/>
    </row>
    <row r="487" spans="3:12" s="99" customFormat="1" x14ac:dyDescent="0.25">
      <c r="C487" s="365"/>
      <c r="E487" s="365"/>
      <c r="F487" s="365"/>
      <c r="G487" s="365"/>
      <c r="H487" s="365"/>
      <c r="I487" s="365"/>
      <c r="J487" s="365"/>
      <c r="K487" s="365"/>
      <c r="L487" s="365"/>
    </row>
    <row r="488" spans="3:12" s="99" customFormat="1" x14ac:dyDescent="0.25">
      <c r="C488" s="365"/>
      <c r="E488" s="365"/>
      <c r="F488" s="365"/>
      <c r="G488" s="365"/>
      <c r="H488" s="365"/>
      <c r="I488" s="365"/>
      <c r="J488" s="365"/>
      <c r="K488" s="365"/>
      <c r="L488" s="365"/>
    </row>
    <row r="489" spans="3:12" s="99" customFormat="1" x14ac:dyDescent="0.25">
      <c r="C489" s="365"/>
      <c r="E489" s="365"/>
      <c r="F489" s="365"/>
      <c r="G489" s="365"/>
      <c r="H489" s="365"/>
      <c r="I489" s="365"/>
      <c r="J489" s="365"/>
      <c r="K489" s="365"/>
      <c r="L489" s="365"/>
    </row>
    <row r="490" spans="3:12" s="99" customFormat="1" x14ac:dyDescent="0.25">
      <c r="C490" s="365"/>
      <c r="E490" s="365"/>
      <c r="F490" s="365"/>
      <c r="G490" s="365"/>
      <c r="H490" s="365"/>
      <c r="I490" s="365"/>
      <c r="J490" s="365"/>
      <c r="K490" s="365"/>
      <c r="L490" s="365"/>
    </row>
    <row r="491" spans="3:12" s="99" customFormat="1" x14ac:dyDescent="0.25">
      <c r="C491" s="365"/>
      <c r="E491" s="365"/>
      <c r="F491" s="365"/>
      <c r="G491" s="365"/>
      <c r="H491" s="365"/>
      <c r="I491" s="365"/>
      <c r="J491" s="365"/>
      <c r="K491" s="365"/>
      <c r="L491" s="365"/>
    </row>
    <row r="492" spans="3:12" s="99" customFormat="1" x14ac:dyDescent="0.25">
      <c r="C492" s="365"/>
      <c r="E492" s="365"/>
      <c r="F492" s="365"/>
      <c r="G492" s="365"/>
      <c r="H492" s="365"/>
      <c r="I492" s="365"/>
      <c r="J492" s="365"/>
      <c r="K492" s="365"/>
      <c r="L492" s="365"/>
    </row>
    <row r="493" spans="3:12" s="99" customFormat="1" x14ac:dyDescent="0.25">
      <c r="C493" s="365"/>
      <c r="E493" s="365"/>
      <c r="F493" s="365"/>
      <c r="G493" s="365"/>
      <c r="H493" s="365"/>
      <c r="I493" s="365"/>
      <c r="J493" s="365"/>
      <c r="K493" s="365"/>
      <c r="L493" s="365"/>
    </row>
    <row r="494" spans="3:12" s="99" customFormat="1" x14ac:dyDescent="0.25">
      <c r="C494" s="365"/>
      <c r="E494" s="365"/>
      <c r="F494" s="365"/>
      <c r="G494" s="365"/>
      <c r="H494" s="365"/>
      <c r="I494" s="365"/>
      <c r="J494" s="365"/>
      <c r="K494" s="365"/>
      <c r="L494" s="365"/>
    </row>
    <row r="495" spans="3:12" s="99" customFormat="1" x14ac:dyDescent="0.25">
      <c r="C495" s="365"/>
      <c r="E495" s="365"/>
      <c r="F495" s="365"/>
      <c r="G495" s="365"/>
      <c r="H495" s="365"/>
      <c r="I495" s="365"/>
      <c r="J495" s="365"/>
      <c r="K495" s="365"/>
      <c r="L495" s="365"/>
    </row>
    <row r="496" spans="3:12" s="99" customFormat="1" x14ac:dyDescent="0.25">
      <c r="C496" s="365"/>
      <c r="E496" s="365"/>
      <c r="F496" s="365"/>
      <c r="G496" s="365"/>
      <c r="H496" s="365"/>
      <c r="I496" s="365"/>
      <c r="J496" s="365"/>
      <c r="K496" s="365"/>
      <c r="L496" s="365"/>
    </row>
    <row r="497" spans="3:12" s="99" customFormat="1" x14ac:dyDescent="0.25">
      <c r="C497" s="365"/>
      <c r="E497" s="365"/>
      <c r="F497" s="365"/>
      <c r="G497" s="365"/>
      <c r="H497" s="365"/>
      <c r="I497" s="365"/>
      <c r="J497" s="365"/>
      <c r="K497" s="365"/>
      <c r="L497" s="365"/>
    </row>
    <row r="498" spans="3:12" s="99" customFormat="1" x14ac:dyDescent="0.25">
      <c r="C498" s="365"/>
      <c r="E498" s="365"/>
      <c r="F498" s="365"/>
      <c r="G498" s="365"/>
      <c r="H498" s="365"/>
      <c r="I498" s="365"/>
      <c r="J498" s="365"/>
      <c r="K498" s="365"/>
      <c r="L498" s="365"/>
    </row>
    <row r="499" spans="3:12" s="99" customFormat="1" x14ac:dyDescent="0.25">
      <c r="C499" s="365"/>
      <c r="E499" s="365"/>
      <c r="F499" s="365"/>
      <c r="G499" s="365"/>
      <c r="H499" s="365"/>
      <c r="I499" s="365"/>
      <c r="J499" s="365"/>
      <c r="K499" s="365"/>
      <c r="L499" s="365"/>
    </row>
    <row r="500" spans="3:12" s="99" customFormat="1" x14ac:dyDescent="0.25">
      <c r="C500" s="365"/>
      <c r="E500" s="365"/>
      <c r="F500" s="365"/>
      <c r="G500" s="365"/>
      <c r="H500" s="365"/>
      <c r="I500" s="365"/>
      <c r="J500" s="365"/>
      <c r="K500" s="365"/>
      <c r="L500" s="365"/>
    </row>
    <row r="501" spans="3:12" s="99" customFormat="1" x14ac:dyDescent="0.25">
      <c r="C501" s="365"/>
      <c r="E501" s="365"/>
      <c r="F501" s="365"/>
      <c r="G501" s="365"/>
      <c r="H501" s="365"/>
      <c r="I501" s="365"/>
      <c r="J501" s="365"/>
      <c r="K501" s="365"/>
      <c r="L501" s="365"/>
    </row>
    <row r="502" spans="3:12" s="99" customFormat="1" x14ac:dyDescent="0.25">
      <c r="C502" s="365"/>
      <c r="E502" s="365"/>
      <c r="F502" s="365"/>
      <c r="G502" s="365"/>
      <c r="H502" s="365"/>
      <c r="I502" s="365"/>
      <c r="J502" s="365"/>
      <c r="K502" s="365"/>
      <c r="L502" s="365"/>
    </row>
    <row r="503" spans="3:12" s="99" customFormat="1" x14ac:dyDescent="0.25">
      <c r="C503" s="365"/>
      <c r="E503" s="365"/>
      <c r="F503" s="365"/>
      <c r="G503" s="365"/>
      <c r="H503" s="365"/>
      <c r="I503" s="365"/>
      <c r="J503" s="365"/>
      <c r="K503" s="365"/>
      <c r="L503" s="365"/>
    </row>
    <row r="504" spans="3:12" s="99" customFormat="1" x14ac:dyDescent="0.25">
      <c r="C504" s="365"/>
      <c r="E504" s="365"/>
      <c r="F504" s="365"/>
      <c r="G504" s="365"/>
      <c r="H504" s="365"/>
      <c r="I504" s="365"/>
      <c r="J504" s="365"/>
      <c r="K504" s="365"/>
      <c r="L504" s="365"/>
    </row>
    <row r="505" spans="3:12" s="99" customFormat="1" x14ac:dyDescent="0.25">
      <c r="C505" s="365"/>
      <c r="E505" s="365"/>
      <c r="F505" s="365"/>
      <c r="G505" s="365"/>
      <c r="H505" s="365"/>
      <c r="I505" s="365"/>
      <c r="J505" s="365"/>
      <c r="K505" s="365"/>
      <c r="L505" s="365"/>
    </row>
    <row r="506" spans="3:12" s="99" customFormat="1" x14ac:dyDescent="0.25">
      <c r="C506" s="365"/>
      <c r="E506" s="365"/>
      <c r="F506" s="365"/>
      <c r="G506" s="365"/>
      <c r="H506" s="365"/>
      <c r="I506" s="365"/>
      <c r="J506" s="365"/>
      <c r="K506" s="365"/>
      <c r="L506" s="365"/>
    </row>
    <row r="507" spans="3:12" s="99" customFormat="1" x14ac:dyDescent="0.25">
      <c r="C507" s="365"/>
      <c r="E507" s="365"/>
      <c r="F507" s="365"/>
      <c r="G507" s="365"/>
      <c r="H507" s="365"/>
      <c r="I507" s="365"/>
      <c r="J507" s="365"/>
      <c r="K507" s="365"/>
      <c r="L507" s="365"/>
    </row>
    <row r="508" spans="3:12" s="99" customFormat="1" x14ac:dyDescent="0.25">
      <c r="C508" s="365"/>
      <c r="E508" s="365"/>
      <c r="F508" s="365"/>
      <c r="G508" s="365"/>
      <c r="H508" s="365"/>
      <c r="I508" s="365"/>
      <c r="J508" s="365"/>
      <c r="K508" s="365"/>
      <c r="L508" s="365"/>
    </row>
    <row r="509" spans="3:12" s="99" customFormat="1" x14ac:dyDescent="0.25">
      <c r="C509" s="365"/>
      <c r="E509" s="365"/>
      <c r="F509" s="365"/>
      <c r="G509" s="365"/>
      <c r="H509" s="365"/>
      <c r="I509" s="365"/>
      <c r="J509" s="365"/>
      <c r="K509" s="365"/>
      <c r="L509" s="365"/>
    </row>
    <row r="510" spans="3:12" s="99" customFormat="1" x14ac:dyDescent="0.25">
      <c r="C510" s="365"/>
      <c r="E510" s="365"/>
      <c r="F510" s="365"/>
      <c r="G510" s="365"/>
      <c r="H510" s="365"/>
      <c r="I510" s="365"/>
      <c r="J510" s="365"/>
      <c r="K510" s="365"/>
      <c r="L510" s="365"/>
    </row>
    <row r="511" spans="3:12" s="99" customFormat="1" x14ac:dyDescent="0.25">
      <c r="C511" s="365"/>
      <c r="E511" s="365"/>
      <c r="F511" s="365"/>
      <c r="G511" s="365"/>
      <c r="H511" s="365"/>
      <c r="I511" s="365"/>
      <c r="J511" s="365"/>
      <c r="K511" s="365"/>
      <c r="L511" s="365"/>
    </row>
    <row r="512" spans="3:12" s="99" customFormat="1" x14ac:dyDescent="0.25">
      <c r="C512" s="365"/>
      <c r="E512" s="365"/>
      <c r="F512" s="365"/>
      <c r="G512" s="365"/>
      <c r="H512" s="365"/>
      <c r="I512" s="365"/>
      <c r="J512" s="365"/>
      <c r="K512" s="365"/>
      <c r="L512" s="365"/>
    </row>
    <row r="513" spans="3:12" s="99" customFormat="1" x14ac:dyDescent="0.25">
      <c r="C513" s="365"/>
      <c r="E513" s="365"/>
      <c r="F513" s="365"/>
      <c r="G513" s="365"/>
      <c r="H513" s="365"/>
      <c r="I513" s="365"/>
      <c r="J513" s="365"/>
      <c r="K513" s="365"/>
      <c r="L513" s="365"/>
    </row>
    <row r="514" spans="3:12" s="99" customFormat="1" x14ac:dyDescent="0.25">
      <c r="C514" s="365"/>
      <c r="E514" s="365"/>
      <c r="F514" s="365"/>
      <c r="G514" s="365"/>
      <c r="H514" s="365"/>
      <c r="I514" s="365"/>
      <c r="J514" s="365"/>
      <c r="K514" s="365"/>
      <c r="L514" s="365"/>
    </row>
    <row r="515" spans="3:12" s="99" customFormat="1" x14ac:dyDescent="0.25">
      <c r="C515" s="365"/>
      <c r="E515" s="365"/>
      <c r="F515" s="365"/>
      <c r="G515" s="365"/>
      <c r="H515" s="365"/>
      <c r="I515" s="365"/>
      <c r="J515" s="365"/>
      <c r="K515" s="365"/>
      <c r="L515" s="365"/>
    </row>
    <row r="516" spans="3:12" s="99" customFormat="1" x14ac:dyDescent="0.25">
      <c r="C516" s="365"/>
      <c r="E516" s="365"/>
      <c r="F516" s="365"/>
      <c r="G516" s="365"/>
      <c r="H516" s="365"/>
      <c r="I516" s="365"/>
      <c r="J516" s="365"/>
      <c r="K516" s="365"/>
      <c r="L516" s="365"/>
    </row>
    <row r="517" spans="3:12" s="99" customFormat="1" x14ac:dyDescent="0.25">
      <c r="C517" s="365"/>
      <c r="E517" s="365"/>
      <c r="F517" s="365"/>
      <c r="G517" s="365"/>
      <c r="H517" s="365"/>
      <c r="I517" s="365"/>
      <c r="J517" s="365"/>
      <c r="K517" s="365"/>
      <c r="L517" s="365"/>
    </row>
    <row r="518" spans="3:12" s="99" customFormat="1" x14ac:dyDescent="0.25">
      <c r="C518" s="365"/>
      <c r="E518" s="365"/>
      <c r="F518" s="365"/>
      <c r="G518" s="365"/>
      <c r="H518" s="365"/>
      <c r="I518" s="365"/>
      <c r="J518" s="365"/>
      <c r="K518" s="365"/>
      <c r="L518" s="365"/>
    </row>
    <row r="519" spans="3:12" s="99" customFormat="1" x14ac:dyDescent="0.25">
      <c r="C519" s="365"/>
      <c r="E519" s="365"/>
      <c r="F519" s="365"/>
      <c r="G519" s="365"/>
      <c r="H519" s="365"/>
      <c r="I519" s="365"/>
      <c r="J519" s="365"/>
      <c r="K519" s="365"/>
      <c r="L519" s="365"/>
    </row>
    <row r="520" spans="3:12" s="99" customFormat="1" x14ac:dyDescent="0.25">
      <c r="C520" s="365"/>
      <c r="E520" s="365"/>
      <c r="F520" s="365"/>
      <c r="G520" s="365"/>
      <c r="H520" s="365"/>
      <c r="I520" s="365"/>
      <c r="J520" s="365"/>
      <c r="K520" s="365"/>
      <c r="L520" s="365"/>
    </row>
    <row r="521" spans="3:12" s="99" customFormat="1" x14ac:dyDescent="0.25">
      <c r="C521" s="365"/>
      <c r="E521" s="365"/>
      <c r="F521" s="365"/>
      <c r="G521" s="365"/>
      <c r="H521" s="365"/>
      <c r="I521" s="365"/>
      <c r="J521" s="365"/>
      <c r="K521" s="365"/>
      <c r="L521" s="365"/>
    </row>
    <row r="522" spans="3:12" s="99" customFormat="1" x14ac:dyDescent="0.25">
      <c r="C522" s="365"/>
      <c r="E522" s="365"/>
      <c r="F522" s="365"/>
      <c r="G522" s="365"/>
      <c r="H522" s="365"/>
      <c r="I522" s="365"/>
      <c r="J522" s="365"/>
      <c r="K522" s="365"/>
      <c r="L522" s="365"/>
    </row>
    <row r="523" spans="3:12" s="99" customFormat="1" x14ac:dyDescent="0.25">
      <c r="C523" s="365"/>
      <c r="E523" s="365"/>
      <c r="F523" s="365"/>
      <c r="G523" s="365"/>
      <c r="H523" s="365"/>
      <c r="I523" s="365"/>
      <c r="J523" s="365"/>
      <c r="K523" s="365"/>
      <c r="L523" s="365"/>
    </row>
    <row r="524" spans="3:12" s="99" customFormat="1" x14ac:dyDescent="0.25">
      <c r="C524" s="365"/>
      <c r="E524" s="365"/>
      <c r="F524" s="365"/>
      <c r="G524" s="365"/>
      <c r="H524" s="365"/>
      <c r="I524" s="365"/>
      <c r="J524" s="365"/>
      <c r="K524" s="365"/>
      <c r="L524" s="365"/>
    </row>
    <row r="525" spans="3:12" s="99" customFormat="1" x14ac:dyDescent="0.25">
      <c r="C525" s="365"/>
      <c r="E525" s="365"/>
      <c r="F525" s="365"/>
      <c r="G525" s="365"/>
      <c r="H525" s="365"/>
      <c r="I525" s="365"/>
      <c r="J525" s="365"/>
      <c r="K525" s="365"/>
      <c r="L525" s="365"/>
    </row>
    <row r="526" spans="3:12" s="99" customFormat="1" x14ac:dyDescent="0.25">
      <c r="C526" s="365"/>
      <c r="E526" s="365"/>
      <c r="F526" s="365"/>
      <c r="G526" s="365"/>
      <c r="H526" s="365"/>
      <c r="I526" s="365"/>
      <c r="J526" s="365"/>
      <c r="K526" s="365"/>
      <c r="L526" s="365"/>
    </row>
    <row r="527" spans="3:12" s="99" customFormat="1" x14ac:dyDescent="0.25">
      <c r="C527" s="365"/>
      <c r="E527" s="365"/>
      <c r="F527" s="365"/>
      <c r="G527" s="365"/>
      <c r="H527" s="365"/>
      <c r="I527" s="365"/>
      <c r="J527" s="365"/>
      <c r="K527" s="365"/>
      <c r="L527" s="365"/>
    </row>
    <row r="528" spans="3:12" s="99" customFormat="1" x14ac:dyDescent="0.25">
      <c r="C528" s="365"/>
      <c r="E528" s="365"/>
      <c r="F528" s="365"/>
      <c r="G528" s="365"/>
      <c r="H528" s="365"/>
      <c r="I528" s="365"/>
      <c r="J528" s="365"/>
      <c r="K528" s="365"/>
      <c r="L528" s="365"/>
    </row>
    <row r="529" spans="3:12" s="99" customFormat="1" x14ac:dyDescent="0.25">
      <c r="C529" s="365"/>
      <c r="E529" s="365"/>
      <c r="F529" s="365"/>
      <c r="G529" s="365"/>
      <c r="H529" s="365"/>
      <c r="I529" s="365"/>
      <c r="J529" s="365"/>
      <c r="K529" s="365"/>
      <c r="L529" s="365"/>
    </row>
    <row r="530" spans="3:12" s="99" customFormat="1" x14ac:dyDescent="0.25">
      <c r="C530" s="365"/>
      <c r="E530" s="365"/>
      <c r="F530" s="365"/>
      <c r="G530" s="365"/>
      <c r="H530" s="365"/>
      <c r="I530" s="365"/>
      <c r="J530" s="365"/>
      <c r="K530" s="365"/>
      <c r="L530" s="365"/>
    </row>
    <row r="531" spans="3:12" s="99" customFormat="1" x14ac:dyDescent="0.25">
      <c r="C531" s="365"/>
      <c r="E531" s="365"/>
      <c r="F531" s="365"/>
      <c r="G531" s="365"/>
      <c r="H531" s="365"/>
      <c r="I531" s="365"/>
      <c r="J531" s="365"/>
      <c r="K531" s="365"/>
      <c r="L531" s="365"/>
    </row>
    <row r="532" spans="3:12" s="99" customFormat="1" x14ac:dyDescent="0.25">
      <c r="C532" s="365"/>
      <c r="E532" s="365"/>
      <c r="F532" s="365"/>
      <c r="G532" s="365"/>
      <c r="H532" s="365"/>
      <c r="I532" s="365"/>
      <c r="J532" s="365"/>
      <c r="K532" s="365"/>
      <c r="L532" s="365"/>
    </row>
    <row r="533" spans="3:12" s="99" customFormat="1" x14ac:dyDescent="0.25">
      <c r="C533" s="365"/>
      <c r="E533" s="365"/>
      <c r="F533" s="365"/>
      <c r="G533" s="365"/>
      <c r="H533" s="365"/>
      <c r="I533" s="365"/>
      <c r="J533" s="365"/>
      <c r="K533" s="365"/>
      <c r="L533" s="365"/>
    </row>
    <row r="534" spans="3:12" s="99" customFormat="1" x14ac:dyDescent="0.25">
      <c r="C534" s="365"/>
      <c r="E534" s="365"/>
      <c r="F534" s="365"/>
      <c r="G534" s="365"/>
      <c r="H534" s="365"/>
      <c r="I534" s="365"/>
      <c r="J534" s="365"/>
      <c r="K534" s="365"/>
      <c r="L534" s="365"/>
    </row>
    <row r="535" spans="3:12" s="99" customFormat="1" x14ac:dyDescent="0.25">
      <c r="C535" s="365"/>
      <c r="E535" s="365"/>
      <c r="F535" s="365"/>
      <c r="G535" s="365"/>
      <c r="H535" s="365"/>
      <c r="I535" s="365"/>
      <c r="J535" s="365"/>
      <c r="K535" s="365"/>
      <c r="L535" s="365"/>
    </row>
    <row r="536" spans="3:12" s="99" customFormat="1" x14ac:dyDescent="0.25">
      <c r="C536" s="365"/>
      <c r="E536" s="365"/>
      <c r="F536" s="365"/>
      <c r="G536" s="365"/>
      <c r="H536" s="365"/>
      <c r="I536" s="365"/>
      <c r="J536" s="365"/>
      <c r="K536" s="365"/>
      <c r="L536" s="365"/>
    </row>
    <row r="537" spans="3:12" s="99" customFormat="1" x14ac:dyDescent="0.25">
      <c r="C537" s="365"/>
      <c r="E537" s="365"/>
      <c r="F537" s="365"/>
      <c r="G537" s="365"/>
      <c r="H537" s="365"/>
      <c r="I537" s="365"/>
      <c r="J537" s="365"/>
      <c r="K537" s="365"/>
      <c r="L537" s="365"/>
    </row>
    <row r="538" spans="3:12" s="99" customFormat="1" x14ac:dyDescent="0.25">
      <c r="C538" s="365"/>
      <c r="E538" s="365"/>
      <c r="F538" s="365"/>
      <c r="G538" s="365"/>
      <c r="H538" s="365"/>
      <c r="I538" s="365"/>
      <c r="J538" s="365"/>
      <c r="K538" s="365"/>
      <c r="L538" s="365"/>
    </row>
    <row r="539" spans="3:12" s="99" customFormat="1" x14ac:dyDescent="0.25">
      <c r="C539" s="365"/>
      <c r="E539" s="365"/>
      <c r="F539" s="365"/>
      <c r="G539" s="365"/>
      <c r="H539" s="365"/>
      <c r="I539" s="365"/>
      <c r="J539" s="365"/>
      <c r="K539" s="365"/>
      <c r="L539" s="365"/>
    </row>
    <row r="540" spans="3:12" s="99" customFormat="1" x14ac:dyDescent="0.25">
      <c r="C540" s="365"/>
      <c r="E540" s="365"/>
      <c r="F540" s="365"/>
      <c r="G540" s="365"/>
      <c r="H540" s="365"/>
      <c r="I540" s="365"/>
      <c r="J540" s="365"/>
      <c r="K540" s="365"/>
      <c r="L540" s="365"/>
    </row>
    <row r="541" spans="3:12" s="99" customFormat="1" x14ac:dyDescent="0.25">
      <c r="C541" s="365"/>
      <c r="E541" s="365"/>
      <c r="F541" s="365"/>
      <c r="G541" s="365"/>
      <c r="H541" s="365"/>
      <c r="I541" s="365"/>
      <c r="J541" s="365"/>
      <c r="K541" s="365"/>
      <c r="L541" s="365"/>
    </row>
    <row r="542" spans="3:12" s="99" customFormat="1" x14ac:dyDescent="0.25">
      <c r="C542" s="365"/>
      <c r="E542" s="365"/>
      <c r="F542" s="365"/>
      <c r="G542" s="365"/>
      <c r="H542" s="365"/>
      <c r="I542" s="365"/>
      <c r="J542" s="365"/>
      <c r="K542" s="365"/>
      <c r="L542" s="365"/>
    </row>
    <row r="543" spans="3:12" s="99" customFormat="1" x14ac:dyDescent="0.25">
      <c r="C543" s="365"/>
      <c r="E543" s="365"/>
      <c r="F543" s="365"/>
      <c r="G543" s="365"/>
      <c r="H543" s="365"/>
      <c r="I543" s="365"/>
      <c r="J543" s="365"/>
      <c r="K543" s="365"/>
      <c r="L543" s="365"/>
    </row>
    <row r="544" spans="3:12" s="99" customFormat="1" x14ac:dyDescent="0.25">
      <c r="C544" s="365"/>
      <c r="E544" s="365"/>
      <c r="F544" s="365"/>
      <c r="G544" s="365"/>
      <c r="H544" s="365"/>
      <c r="I544" s="365"/>
      <c r="J544" s="365"/>
      <c r="K544" s="365"/>
      <c r="L544" s="365"/>
    </row>
    <row r="545" spans="3:12" s="99" customFormat="1" x14ac:dyDescent="0.25">
      <c r="C545" s="365"/>
      <c r="E545" s="365"/>
      <c r="F545" s="365"/>
      <c r="G545" s="365"/>
      <c r="H545" s="365"/>
      <c r="I545" s="365"/>
      <c r="J545" s="365"/>
      <c r="K545" s="365"/>
      <c r="L545" s="365"/>
    </row>
    <row r="546" spans="3:12" s="99" customFormat="1" x14ac:dyDescent="0.25">
      <c r="C546" s="365"/>
      <c r="E546" s="365"/>
      <c r="F546" s="365"/>
      <c r="G546" s="365"/>
      <c r="H546" s="365"/>
      <c r="I546" s="365"/>
      <c r="J546" s="365"/>
      <c r="K546" s="365"/>
      <c r="L546" s="365"/>
    </row>
    <row r="547" spans="3:12" s="99" customFormat="1" x14ac:dyDescent="0.25">
      <c r="C547" s="365"/>
      <c r="E547" s="365"/>
      <c r="F547" s="365"/>
      <c r="G547" s="365"/>
      <c r="H547" s="365"/>
      <c r="I547" s="365"/>
      <c r="J547" s="365"/>
      <c r="K547" s="365"/>
      <c r="L547" s="365"/>
    </row>
    <row r="548" spans="3:12" s="99" customFormat="1" x14ac:dyDescent="0.25">
      <c r="C548" s="365"/>
      <c r="E548" s="365"/>
      <c r="F548" s="365"/>
      <c r="G548" s="365"/>
      <c r="H548" s="365"/>
      <c r="I548" s="365"/>
      <c r="J548" s="365"/>
      <c r="K548" s="365"/>
      <c r="L548" s="365"/>
    </row>
    <row r="549" spans="3:12" s="99" customFormat="1" x14ac:dyDescent="0.25">
      <c r="C549" s="365"/>
      <c r="E549" s="365"/>
      <c r="F549" s="365"/>
      <c r="G549" s="365"/>
      <c r="H549" s="365"/>
      <c r="I549" s="365"/>
      <c r="J549" s="365"/>
      <c r="K549" s="365"/>
      <c r="L549" s="365"/>
    </row>
    <row r="550" spans="3:12" s="99" customFormat="1" x14ac:dyDescent="0.25">
      <c r="C550" s="365"/>
      <c r="E550" s="365"/>
      <c r="F550" s="365"/>
      <c r="G550" s="365"/>
      <c r="H550" s="365"/>
      <c r="I550" s="365"/>
      <c r="J550" s="365"/>
      <c r="K550" s="365"/>
      <c r="L550" s="365"/>
    </row>
    <row r="551" spans="3:12" s="99" customFormat="1" x14ac:dyDescent="0.25">
      <c r="C551" s="365"/>
      <c r="E551" s="365"/>
      <c r="F551" s="365"/>
      <c r="G551" s="365"/>
      <c r="H551" s="365"/>
      <c r="I551" s="365"/>
      <c r="J551" s="365"/>
      <c r="K551" s="365"/>
      <c r="L551" s="365"/>
    </row>
    <row r="552" spans="3:12" s="99" customFormat="1" x14ac:dyDescent="0.25">
      <c r="C552" s="365"/>
      <c r="E552" s="365"/>
      <c r="F552" s="365"/>
      <c r="G552" s="365"/>
      <c r="H552" s="365"/>
      <c r="I552" s="365"/>
      <c r="J552" s="365"/>
      <c r="K552" s="365"/>
      <c r="L552" s="365"/>
    </row>
    <row r="553" spans="3:12" s="99" customFormat="1" x14ac:dyDescent="0.25">
      <c r="C553" s="365"/>
      <c r="E553" s="365"/>
      <c r="F553" s="365"/>
      <c r="G553" s="365"/>
      <c r="H553" s="365"/>
      <c r="I553" s="365"/>
      <c r="J553" s="365"/>
      <c r="K553" s="365"/>
      <c r="L553" s="365"/>
    </row>
    <row r="554" spans="3:12" s="99" customFormat="1" x14ac:dyDescent="0.25">
      <c r="C554" s="365"/>
      <c r="E554" s="365"/>
      <c r="F554" s="365"/>
      <c r="G554" s="365"/>
      <c r="H554" s="365"/>
      <c r="I554" s="365"/>
      <c r="J554" s="365"/>
      <c r="K554" s="365"/>
      <c r="L554" s="365"/>
    </row>
    <row r="555" spans="3:12" s="99" customFormat="1" x14ac:dyDescent="0.25">
      <c r="C555" s="365"/>
      <c r="E555" s="365"/>
      <c r="F555" s="365"/>
      <c r="G555" s="365"/>
      <c r="H555" s="365"/>
      <c r="I555" s="365"/>
      <c r="J555" s="365"/>
      <c r="K555" s="365"/>
      <c r="L555" s="365"/>
    </row>
    <row r="556" spans="3:12" s="99" customFormat="1" x14ac:dyDescent="0.25">
      <c r="C556" s="365"/>
      <c r="E556" s="365"/>
      <c r="F556" s="365"/>
      <c r="G556" s="365"/>
      <c r="H556" s="365"/>
      <c r="I556" s="365"/>
      <c r="J556" s="365"/>
      <c r="K556" s="365"/>
      <c r="L556" s="365"/>
    </row>
    <row r="557" spans="3:12" s="99" customFormat="1" x14ac:dyDescent="0.25">
      <c r="C557" s="365"/>
      <c r="E557" s="365"/>
      <c r="F557" s="365"/>
      <c r="G557" s="365"/>
      <c r="H557" s="365"/>
      <c r="I557" s="365"/>
      <c r="J557" s="365"/>
      <c r="K557" s="365"/>
      <c r="L557" s="365"/>
    </row>
    <row r="558" spans="3:12" s="99" customFormat="1" x14ac:dyDescent="0.25">
      <c r="C558" s="365"/>
      <c r="E558" s="365"/>
      <c r="F558" s="365"/>
      <c r="G558" s="365"/>
      <c r="H558" s="365"/>
      <c r="I558" s="365"/>
      <c r="J558" s="365"/>
      <c r="K558" s="365"/>
      <c r="L558" s="365"/>
    </row>
    <row r="559" spans="3:12" s="99" customFormat="1" x14ac:dyDescent="0.25">
      <c r="C559" s="365"/>
      <c r="E559" s="365"/>
      <c r="F559" s="365"/>
      <c r="G559" s="365"/>
      <c r="H559" s="365"/>
      <c r="I559" s="365"/>
      <c r="J559" s="365"/>
      <c r="K559" s="365"/>
      <c r="L559" s="365"/>
    </row>
    <row r="560" spans="3:12" s="99" customFormat="1" x14ac:dyDescent="0.25">
      <c r="C560" s="365"/>
      <c r="E560" s="365"/>
      <c r="F560" s="365"/>
      <c r="G560" s="365"/>
      <c r="H560" s="365"/>
      <c r="I560" s="365"/>
      <c r="J560" s="365"/>
      <c r="K560" s="365"/>
      <c r="L560" s="365"/>
    </row>
    <row r="561" spans="3:12" s="99" customFormat="1" x14ac:dyDescent="0.25">
      <c r="C561" s="365"/>
      <c r="E561" s="365"/>
      <c r="F561" s="365"/>
      <c r="G561" s="365"/>
      <c r="H561" s="365"/>
      <c r="I561" s="365"/>
      <c r="J561" s="365"/>
      <c r="K561" s="365"/>
      <c r="L561" s="365"/>
    </row>
    <row r="562" spans="3:12" s="99" customFormat="1" x14ac:dyDescent="0.25">
      <c r="C562" s="365"/>
      <c r="E562" s="365"/>
      <c r="F562" s="365"/>
      <c r="G562" s="365"/>
      <c r="H562" s="365"/>
      <c r="I562" s="365"/>
      <c r="J562" s="365"/>
      <c r="K562" s="365"/>
      <c r="L562" s="365"/>
    </row>
    <row r="563" spans="3:12" s="99" customFormat="1" x14ac:dyDescent="0.25">
      <c r="C563" s="365"/>
      <c r="E563" s="365"/>
      <c r="F563" s="365"/>
      <c r="G563" s="365"/>
      <c r="H563" s="365"/>
      <c r="I563" s="365"/>
      <c r="J563" s="365"/>
      <c r="K563" s="365"/>
      <c r="L563" s="365"/>
    </row>
    <row r="564" spans="3:12" s="99" customFormat="1" x14ac:dyDescent="0.25">
      <c r="C564" s="365"/>
      <c r="E564" s="365"/>
      <c r="F564" s="365"/>
      <c r="G564" s="365"/>
      <c r="H564" s="365"/>
      <c r="I564" s="365"/>
      <c r="J564" s="365"/>
      <c r="K564" s="365"/>
      <c r="L564" s="365"/>
    </row>
    <row r="565" spans="3:12" s="99" customFormat="1" x14ac:dyDescent="0.25">
      <c r="C565" s="365"/>
      <c r="E565" s="365"/>
      <c r="F565" s="365"/>
      <c r="G565" s="365"/>
      <c r="H565" s="365"/>
      <c r="I565" s="365"/>
      <c r="J565" s="365"/>
      <c r="K565" s="365"/>
      <c r="L565" s="365"/>
    </row>
    <row r="566" spans="3:12" s="99" customFormat="1" x14ac:dyDescent="0.25">
      <c r="C566" s="365"/>
      <c r="E566" s="365"/>
      <c r="F566" s="365"/>
      <c r="G566" s="365"/>
      <c r="H566" s="365"/>
      <c r="I566" s="365"/>
      <c r="J566" s="365"/>
      <c r="K566" s="365"/>
      <c r="L566" s="365"/>
    </row>
    <row r="567" spans="3:12" s="99" customFormat="1" x14ac:dyDescent="0.25">
      <c r="C567" s="365"/>
      <c r="E567" s="365"/>
      <c r="F567" s="365"/>
      <c r="G567" s="365"/>
      <c r="H567" s="365"/>
      <c r="I567" s="365"/>
      <c r="J567" s="365"/>
      <c r="K567" s="365"/>
      <c r="L567" s="365"/>
    </row>
    <row r="568" spans="3:12" s="99" customFormat="1" x14ac:dyDescent="0.25">
      <c r="C568" s="365"/>
      <c r="E568" s="365"/>
      <c r="F568" s="365"/>
      <c r="G568" s="365"/>
      <c r="H568" s="365"/>
      <c r="I568" s="365"/>
      <c r="J568" s="365"/>
      <c r="K568" s="365"/>
      <c r="L568" s="365"/>
    </row>
    <row r="569" spans="3:12" s="99" customFormat="1" x14ac:dyDescent="0.25">
      <c r="C569" s="365"/>
      <c r="E569" s="365"/>
      <c r="F569" s="365"/>
      <c r="G569" s="365"/>
      <c r="H569" s="365"/>
      <c r="I569" s="365"/>
      <c r="J569" s="365"/>
      <c r="K569" s="365"/>
      <c r="L569" s="365"/>
    </row>
    <row r="570" spans="3:12" s="99" customFormat="1" x14ac:dyDescent="0.25">
      <c r="C570" s="365"/>
      <c r="E570" s="365"/>
      <c r="F570" s="365"/>
      <c r="G570" s="365"/>
      <c r="H570" s="365"/>
      <c r="I570" s="365"/>
      <c r="J570" s="365"/>
      <c r="K570" s="365"/>
      <c r="L570" s="365"/>
    </row>
    <row r="571" spans="3:12" s="99" customFormat="1" x14ac:dyDescent="0.25">
      <c r="C571" s="365"/>
      <c r="E571" s="365"/>
      <c r="F571" s="365"/>
      <c r="G571" s="365"/>
      <c r="H571" s="365"/>
      <c r="I571" s="365"/>
      <c r="J571" s="365"/>
      <c r="K571" s="365"/>
      <c r="L571" s="365"/>
    </row>
    <row r="572" spans="3:12" s="99" customFormat="1" x14ac:dyDescent="0.25">
      <c r="C572" s="365"/>
      <c r="E572" s="365"/>
      <c r="F572" s="365"/>
      <c r="G572" s="365"/>
      <c r="H572" s="365"/>
      <c r="I572" s="365"/>
      <c r="J572" s="365"/>
      <c r="K572" s="365"/>
      <c r="L572" s="365"/>
    </row>
    <row r="573" spans="3:12" s="99" customFormat="1" x14ac:dyDescent="0.25">
      <c r="C573" s="365"/>
      <c r="E573" s="365"/>
      <c r="F573" s="365"/>
      <c r="G573" s="365"/>
      <c r="H573" s="365"/>
      <c r="I573" s="365"/>
      <c r="J573" s="365"/>
      <c r="K573" s="365"/>
      <c r="L573" s="365"/>
    </row>
    <row r="574" spans="3:12" s="99" customFormat="1" x14ac:dyDescent="0.25">
      <c r="C574" s="365"/>
      <c r="E574" s="365"/>
      <c r="F574" s="365"/>
      <c r="G574" s="365"/>
      <c r="H574" s="365"/>
      <c r="I574" s="365"/>
      <c r="J574" s="365"/>
      <c r="K574" s="365"/>
      <c r="L574" s="365"/>
    </row>
    <row r="575" spans="3:12" s="99" customFormat="1" x14ac:dyDescent="0.25">
      <c r="C575" s="365"/>
      <c r="E575" s="365"/>
      <c r="F575" s="365"/>
      <c r="G575" s="365"/>
      <c r="H575" s="365"/>
      <c r="I575" s="365"/>
      <c r="J575" s="365"/>
      <c r="K575" s="365"/>
      <c r="L575" s="365"/>
    </row>
    <row r="576" spans="3:12" s="99" customFormat="1" x14ac:dyDescent="0.25">
      <c r="C576" s="365"/>
      <c r="E576" s="365"/>
      <c r="F576" s="365"/>
      <c r="G576" s="365"/>
      <c r="H576" s="365"/>
      <c r="I576" s="365"/>
      <c r="J576" s="365"/>
      <c r="K576" s="365"/>
      <c r="L576" s="365"/>
    </row>
    <row r="577" spans="3:12" s="99" customFormat="1" x14ac:dyDescent="0.25">
      <c r="C577" s="365"/>
      <c r="E577" s="365"/>
      <c r="F577" s="365"/>
      <c r="G577" s="365"/>
      <c r="H577" s="365"/>
      <c r="I577" s="365"/>
      <c r="J577" s="365"/>
      <c r="K577" s="365"/>
      <c r="L577" s="365"/>
    </row>
    <row r="578" spans="3:12" s="99" customFormat="1" x14ac:dyDescent="0.25">
      <c r="C578" s="365"/>
      <c r="E578" s="365"/>
      <c r="F578" s="365"/>
      <c r="G578" s="365"/>
      <c r="H578" s="365"/>
      <c r="I578" s="365"/>
      <c r="J578" s="365"/>
      <c r="K578" s="365"/>
      <c r="L578" s="365"/>
    </row>
    <row r="579" spans="3:12" s="99" customFormat="1" x14ac:dyDescent="0.25">
      <c r="C579" s="365"/>
      <c r="E579" s="365"/>
      <c r="F579" s="365"/>
      <c r="G579" s="365"/>
      <c r="H579" s="365"/>
      <c r="I579" s="365"/>
      <c r="J579" s="365"/>
      <c r="K579" s="365"/>
      <c r="L579" s="365"/>
    </row>
    <row r="580" spans="3:12" s="99" customFormat="1" x14ac:dyDescent="0.25">
      <c r="C580" s="365"/>
      <c r="E580" s="365"/>
      <c r="F580" s="365"/>
      <c r="G580" s="365"/>
      <c r="H580" s="365"/>
      <c r="I580" s="365"/>
      <c r="J580" s="365"/>
      <c r="K580" s="365"/>
      <c r="L580" s="365"/>
    </row>
    <row r="581" spans="3:12" s="99" customFormat="1" x14ac:dyDescent="0.25">
      <c r="C581" s="365"/>
      <c r="E581" s="365"/>
      <c r="F581" s="365"/>
      <c r="G581" s="365"/>
      <c r="H581" s="365"/>
      <c r="I581" s="365"/>
      <c r="J581" s="365"/>
      <c r="K581" s="365"/>
      <c r="L581" s="365"/>
    </row>
    <row r="582" spans="3:12" s="99" customFormat="1" x14ac:dyDescent="0.25">
      <c r="C582" s="365"/>
      <c r="E582" s="365"/>
      <c r="F582" s="365"/>
      <c r="G582" s="365"/>
      <c r="H582" s="365"/>
      <c r="I582" s="365"/>
      <c r="J582" s="365"/>
      <c r="K582" s="365"/>
      <c r="L582" s="365"/>
    </row>
    <row r="583" spans="3:12" s="99" customFormat="1" x14ac:dyDescent="0.25">
      <c r="C583" s="365"/>
      <c r="E583" s="365"/>
      <c r="F583" s="365"/>
      <c r="G583" s="365"/>
      <c r="H583" s="365"/>
      <c r="I583" s="365"/>
      <c r="J583" s="365"/>
      <c r="K583" s="365"/>
      <c r="L583" s="365"/>
    </row>
    <row r="584" spans="3:12" s="99" customFormat="1" x14ac:dyDescent="0.25">
      <c r="C584" s="365"/>
      <c r="E584" s="365"/>
      <c r="F584" s="365"/>
      <c r="G584" s="365"/>
      <c r="H584" s="365"/>
      <c r="I584" s="365"/>
      <c r="J584" s="365"/>
      <c r="K584" s="365"/>
      <c r="L584" s="365"/>
    </row>
    <row r="585" spans="3:12" s="99" customFormat="1" x14ac:dyDescent="0.25">
      <c r="C585" s="365"/>
      <c r="E585" s="365"/>
      <c r="F585" s="365"/>
      <c r="G585" s="365"/>
      <c r="H585" s="365"/>
      <c r="I585" s="365"/>
      <c r="J585" s="365"/>
      <c r="K585" s="365"/>
      <c r="L585" s="365"/>
    </row>
    <row r="586" spans="3:12" s="99" customFormat="1" x14ac:dyDescent="0.25">
      <c r="C586" s="365"/>
      <c r="E586" s="365"/>
      <c r="F586" s="365"/>
      <c r="G586" s="365"/>
      <c r="H586" s="365"/>
      <c r="I586" s="365"/>
      <c r="J586" s="365"/>
      <c r="K586" s="365"/>
      <c r="L586" s="365"/>
    </row>
    <row r="587" spans="3:12" s="99" customFormat="1" x14ac:dyDescent="0.25">
      <c r="C587" s="365"/>
      <c r="E587" s="365"/>
      <c r="F587" s="365"/>
      <c r="G587" s="365"/>
      <c r="H587" s="365"/>
      <c r="I587" s="365"/>
      <c r="J587" s="365"/>
      <c r="K587" s="365"/>
      <c r="L587" s="365"/>
    </row>
    <row r="588" spans="3:12" s="99" customFormat="1" x14ac:dyDescent="0.25">
      <c r="C588" s="365"/>
      <c r="E588" s="365"/>
      <c r="F588" s="365"/>
      <c r="G588" s="365"/>
      <c r="H588" s="365"/>
      <c r="I588" s="365"/>
      <c r="J588" s="365"/>
      <c r="K588" s="365"/>
      <c r="L588" s="365"/>
    </row>
    <row r="589" spans="3:12" s="99" customFormat="1" x14ac:dyDescent="0.25">
      <c r="C589" s="365"/>
      <c r="E589" s="365"/>
      <c r="F589" s="365"/>
      <c r="G589" s="365"/>
      <c r="H589" s="365"/>
      <c r="I589" s="365"/>
      <c r="J589" s="365"/>
      <c r="K589" s="365"/>
      <c r="L589" s="365"/>
    </row>
    <row r="590" spans="3:12" s="99" customFormat="1" x14ac:dyDescent="0.25">
      <c r="C590" s="365"/>
      <c r="E590" s="365"/>
      <c r="F590" s="365"/>
      <c r="G590" s="365"/>
      <c r="H590" s="365"/>
      <c r="I590" s="365"/>
      <c r="J590" s="365"/>
      <c r="K590" s="365"/>
      <c r="L590" s="365"/>
    </row>
    <row r="591" spans="3:12" s="99" customFormat="1" x14ac:dyDescent="0.25">
      <c r="C591" s="365"/>
      <c r="E591" s="365"/>
      <c r="F591" s="365"/>
      <c r="G591" s="365"/>
      <c r="H591" s="365"/>
      <c r="I591" s="365"/>
      <c r="J591" s="365"/>
      <c r="K591" s="365"/>
      <c r="L591" s="365"/>
    </row>
    <row r="592" spans="3:12" s="99" customFormat="1" x14ac:dyDescent="0.25">
      <c r="C592" s="365"/>
      <c r="E592" s="365"/>
      <c r="F592" s="365"/>
      <c r="G592" s="365"/>
      <c r="H592" s="365"/>
      <c r="I592" s="365"/>
      <c r="J592" s="365"/>
      <c r="K592" s="365"/>
      <c r="L592" s="365"/>
    </row>
    <row r="593" spans="3:12" s="99" customFormat="1" x14ac:dyDescent="0.25">
      <c r="C593" s="365"/>
      <c r="E593" s="365"/>
      <c r="F593" s="365"/>
      <c r="G593" s="365"/>
      <c r="H593" s="365"/>
      <c r="I593" s="365"/>
      <c r="J593" s="365"/>
      <c r="K593" s="365"/>
      <c r="L593" s="365"/>
    </row>
    <row r="594" spans="3:12" s="99" customFormat="1" x14ac:dyDescent="0.25">
      <c r="C594" s="365"/>
      <c r="E594" s="365"/>
      <c r="F594" s="365"/>
      <c r="G594" s="365"/>
      <c r="H594" s="365"/>
      <c r="I594" s="365"/>
      <c r="J594" s="365"/>
      <c r="K594" s="365"/>
      <c r="L594" s="365"/>
    </row>
    <row r="595" spans="3:12" s="99" customFormat="1" x14ac:dyDescent="0.25">
      <c r="C595" s="365"/>
      <c r="E595" s="365"/>
      <c r="F595" s="365"/>
      <c r="G595" s="365"/>
      <c r="H595" s="365"/>
      <c r="I595" s="365"/>
      <c r="J595" s="365"/>
      <c r="K595" s="365"/>
      <c r="L595" s="365"/>
    </row>
    <row r="596" spans="3:12" s="99" customFormat="1" x14ac:dyDescent="0.25">
      <c r="C596" s="365"/>
      <c r="E596" s="365"/>
      <c r="F596" s="365"/>
      <c r="G596" s="365"/>
      <c r="H596" s="365"/>
      <c r="I596" s="365"/>
      <c r="J596" s="365"/>
      <c r="K596" s="365"/>
      <c r="L596" s="365"/>
    </row>
    <row r="597" spans="3:12" s="99" customFormat="1" x14ac:dyDescent="0.25">
      <c r="C597" s="365"/>
      <c r="E597" s="365"/>
      <c r="F597" s="365"/>
      <c r="G597" s="365"/>
      <c r="H597" s="365"/>
      <c r="I597" s="365"/>
      <c r="J597" s="365"/>
      <c r="K597" s="365"/>
      <c r="L597" s="365"/>
    </row>
    <row r="598" spans="3:12" s="99" customFormat="1" x14ac:dyDescent="0.25">
      <c r="C598" s="365"/>
      <c r="E598" s="365"/>
      <c r="F598" s="365"/>
      <c r="G598" s="365"/>
      <c r="H598" s="365"/>
      <c r="I598" s="365"/>
      <c r="J598" s="365"/>
      <c r="K598" s="365"/>
      <c r="L598" s="365"/>
    </row>
    <row r="599" spans="3:12" s="99" customFormat="1" x14ac:dyDescent="0.25">
      <c r="C599" s="365"/>
      <c r="E599" s="365"/>
      <c r="F599" s="365"/>
      <c r="G599" s="365"/>
      <c r="H599" s="365"/>
      <c r="I599" s="365"/>
      <c r="J599" s="365"/>
      <c r="K599" s="365"/>
      <c r="L599" s="365"/>
    </row>
    <row r="600" spans="3:12" s="99" customFormat="1" x14ac:dyDescent="0.25">
      <c r="C600" s="365"/>
      <c r="E600" s="365"/>
      <c r="F600" s="365"/>
      <c r="G600" s="365"/>
      <c r="H600" s="365"/>
      <c r="I600" s="365"/>
      <c r="J600" s="365"/>
      <c r="K600" s="365"/>
      <c r="L600" s="365"/>
    </row>
    <row r="601" spans="3:12" s="99" customFormat="1" x14ac:dyDescent="0.25">
      <c r="C601" s="365"/>
      <c r="E601" s="365"/>
      <c r="F601" s="365"/>
      <c r="G601" s="365"/>
      <c r="H601" s="365"/>
      <c r="I601" s="365"/>
      <c r="J601" s="365"/>
      <c r="K601" s="365"/>
      <c r="L601" s="365"/>
    </row>
    <row r="602" spans="3:12" s="99" customFormat="1" x14ac:dyDescent="0.25">
      <c r="C602" s="365"/>
      <c r="E602" s="365"/>
      <c r="F602" s="365"/>
      <c r="G602" s="365"/>
      <c r="H602" s="365"/>
      <c r="I602" s="365"/>
      <c r="J602" s="365"/>
      <c r="K602" s="365"/>
      <c r="L602" s="365"/>
    </row>
    <row r="603" spans="3:12" s="99" customFormat="1" x14ac:dyDescent="0.25">
      <c r="C603" s="365"/>
      <c r="E603" s="365"/>
      <c r="F603" s="365"/>
      <c r="G603" s="365"/>
      <c r="H603" s="365"/>
      <c r="I603" s="365"/>
      <c r="J603" s="365"/>
      <c r="K603" s="365"/>
      <c r="L603" s="365"/>
    </row>
    <row r="604" spans="3:12" s="99" customFormat="1" x14ac:dyDescent="0.25">
      <c r="C604" s="365"/>
      <c r="E604" s="365"/>
      <c r="F604" s="365"/>
      <c r="G604" s="365"/>
      <c r="H604" s="365"/>
      <c r="I604" s="365"/>
      <c r="J604" s="365"/>
      <c r="K604" s="365"/>
      <c r="L604" s="365"/>
    </row>
    <row r="605" spans="3:12" s="99" customFormat="1" x14ac:dyDescent="0.25">
      <c r="C605" s="365"/>
      <c r="E605" s="365"/>
      <c r="F605" s="365"/>
      <c r="G605" s="365"/>
      <c r="H605" s="365"/>
      <c r="I605" s="365"/>
      <c r="J605" s="365"/>
      <c r="K605" s="365"/>
      <c r="L605" s="365"/>
    </row>
    <row r="606" spans="3:12" s="99" customFormat="1" x14ac:dyDescent="0.25">
      <c r="C606" s="365"/>
      <c r="E606" s="365"/>
      <c r="F606" s="365"/>
      <c r="G606" s="365"/>
      <c r="H606" s="365"/>
      <c r="I606" s="365"/>
      <c r="J606" s="365"/>
      <c r="K606" s="365"/>
      <c r="L606" s="365"/>
    </row>
    <row r="607" spans="3:12" s="99" customFormat="1" x14ac:dyDescent="0.25">
      <c r="C607" s="365"/>
      <c r="E607" s="365"/>
      <c r="F607" s="365"/>
      <c r="G607" s="365"/>
      <c r="H607" s="365"/>
      <c r="I607" s="365"/>
      <c r="J607" s="365"/>
      <c r="K607" s="365"/>
      <c r="L607" s="365"/>
    </row>
    <row r="608" spans="3:12" s="99" customFormat="1" x14ac:dyDescent="0.25">
      <c r="C608" s="365"/>
      <c r="E608" s="365"/>
      <c r="F608" s="365"/>
      <c r="G608" s="365"/>
      <c r="H608" s="365"/>
      <c r="I608" s="365"/>
      <c r="J608" s="365"/>
      <c r="K608" s="365"/>
      <c r="L608" s="365"/>
    </row>
    <row r="609" spans="3:12" s="99" customFormat="1" x14ac:dyDescent="0.25">
      <c r="C609" s="365"/>
      <c r="E609" s="365"/>
      <c r="F609" s="365"/>
      <c r="G609" s="365"/>
      <c r="H609" s="365"/>
      <c r="I609" s="365"/>
      <c r="J609" s="365"/>
      <c r="K609" s="365"/>
      <c r="L609" s="365"/>
    </row>
    <row r="610" spans="3:12" s="99" customFormat="1" x14ac:dyDescent="0.25">
      <c r="C610" s="365"/>
      <c r="E610" s="365"/>
      <c r="F610" s="365"/>
      <c r="G610" s="365"/>
      <c r="H610" s="365"/>
      <c r="I610" s="365"/>
      <c r="J610" s="365"/>
      <c r="K610" s="365"/>
      <c r="L610" s="365"/>
    </row>
    <row r="611" spans="3:12" s="99" customFormat="1" x14ac:dyDescent="0.25">
      <c r="C611" s="365"/>
      <c r="E611" s="365"/>
      <c r="F611" s="365"/>
      <c r="G611" s="365"/>
      <c r="H611" s="365"/>
      <c r="I611" s="365"/>
      <c r="J611" s="365"/>
      <c r="K611" s="365"/>
      <c r="L611" s="365"/>
    </row>
    <row r="612" spans="3:12" s="99" customFormat="1" x14ac:dyDescent="0.25">
      <c r="C612" s="365"/>
      <c r="E612" s="365"/>
      <c r="F612" s="365"/>
      <c r="G612" s="365"/>
      <c r="H612" s="365"/>
      <c r="I612" s="365"/>
      <c r="J612" s="365"/>
      <c r="K612" s="365"/>
      <c r="L612" s="365"/>
    </row>
    <row r="613" spans="3:12" s="99" customFormat="1" x14ac:dyDescent="0.25">
      <c r="C613" s="365"/>
      <c r="E613" s="365"/>
      <c r="F613" s="365"/>
      <c r="G613" s="365"/>
      <c r="H613" s="365"/>
      <c r="I613" s="365"/>
      <c r="J613" s="365"/>
      <c r="K613" s="365"/>
      <c r="L613" s="365"/>
    </row>
    <row r="614" spans="3:12" s="99" customFormat="1" x14ac:dyDescent="0.25">
      <c r="C614" s="365"/>
      <c r="E614" s="365"/>
      <c r="F614" s="365"/>
      <c r="G614" s="365"/>
      <c r="H614" s="365"/>
      <c r="I614" s="365"/>
      <c r="J614" s="365"/>
      <c r="K614" s="365"/>
      <c r="L614" s="365"/>
    </row>
    <row r="615" spans="3:12" s="99" customFormat="1" x14ac:dyDescent="0.25">
      <c r="C615" s="365"/>
      <c r="E615" s="365"/>
      <c r="F615" s="365"/>
      <c r="G615" s="365"/>
      <c r="H615" s="365"/>
      <c r="I615" s="365"/>
      <c r="J615" s="365"/>
      <c r="K615" s="365"/>
      <c r="L615" s="365"/>
    </row>
    <row r="616" spans="3:12" s="99" customFormat="1" x14ac:dyDescent="0.25">
      <c r="C616" s="365"/>
      <c r="E616" s="365"/>
      <c r="F616" s="365"/>
      <c r="G616" s="365"/>
      <c r="H616" s="365"/>
      <c r="I616" s="365"/>
      <c r="J616" s="365"/>
      <c r="K616" s="365"/>
      <c r="L616" s="365"/>
    </row>
    <row r="617" spans="3:12" s="99" customFormat="1" x14ac:dyDescent="0.25">
      <c r="C617" s="365"/>
      <c r="E617" s="365"/>
      <c r="F617" s="365"/>
      <c r="G617" s="365"/>
      <c r="H617" s="365"/>
      <c r="I617" s="365"/>
      <c r="J617" s="365"/>
      <c r="K617" s="365"/>
      <c r="L617" s="365"/>
    </row>
    <row r="618" spans="3:12" s="99" customFormat="1" x14ac:dyDescent="0.25">
      <c r="C618" s="365"/>
      <c r="E618" s="365"/>
      <c r="F618" s="365"/>
      <c r="G618" s="365"/>
      <c r="H618" s="365"/>
      <c r="I618" s="365"/>
      <c r="J618" s="365"/>
      <c r="K618" s="365"/>
      <c r="L618" s="365"/>
    </row>
    <row r="619" spans="3:12" s="99" customFormat="1" x14ac:dyDescent="0.25">
      <c r="C619" s="365"/>
      <c r="E619" s="365"/>
      <c r="F619" s="365"/>
      <c r="G619" s="365"/>
      <c r="H619" s="365"/>
      <c r="I619" s="365"/>
      <c r="J619" s="365"/>
      <c r="K619" s="365"/>
      <c r="L619" s="365"/>
    </row>
    <row r="620" spans="3:12" s="99" customFormat="1" x14ac:dyDescent="0.25">
      <c r="C620" s="365"/>
      <c r="E620" s="365"/>
      <c r="F620" s="365"/>
      <c r="G620" s="365"/>
      <c r="H620" s="365"/>
      <c r="I620" s="365"/>
      <c r="J620" s="365"/>
      <c r="K620" s="365"/>
      <c r="L620" s="365"/>
    </row>
    <row r="621" spans="3:12" s="99" customFormat="1" x14ac:dyDescent="0.25">
      <c r="C621" s="365"/>
      <c r="E621" s="365"/>
      <c r="F621" s="365"/>
      <c r="G621" s="365"/>
      <c r="H621" s="365"/>
      <c r="I621" s="365"/>
      <c r="J621" s="365"/>
      <c r="K621" s="365"/>
      <c r="L621" s="365"/>
    </row>
    <row r="622" spans="3:12" s="99" customFormat="1" x14ac:dyDescent="0.25">
      <c r="C622" s="365"/>
      <c r="E622" s="365"/>
      <c r="F622" s="365"/>
      <c r="G622" s="365"/>
      <c r="H622" s="365"/>
      <c r="I622" s="365"/>
      <c r="J622" s="365"/>
      <c r="K622" s="365"/>
      <c r="L622" s="365"/>
    </row>
    <row r="623" spans="3:12" s="99" customFormat="1" x14ac:dyDescent="0.25">
      <c r="C623" s="365"/>
      <c r="E623" s="365"/>
      <c r="F623" s="365"/>
      <c r="G623" s="365"/>
      <c r="H623" s="365"/>
      <c r="I623" s="365"/>
      <c r="J623" s="365"/>
      <c r="K623" s="365"/>
      <c r="L623" s="365"/>
    </row>
    <row r="624" spans="3:12" s="99" customFormat="1" x14ac:dyDescent="0.25">
      <c r="C624" s="365"/>
      <c r="E624" s="365"/>
      <c r="F624" s="365"/>
      <c r="G624" s="365"/>
      <c r="H624" s="365"/>
      <c r="I624" s="365"/>
      <c r="J624" s="365"/>
      <c r="K624" s="365"/>
      <c r="L624" s="365"/>
    </row>
    <row r="625" spans="3:12" s="99" customFormat="1" x14ac:dyDescent="0.25">
      <c r="C625" s="365"/>
      <c r="E625" s="365"/>
      <c r="F625" s="365"/>
      <c r="G625" s="365"/>
      <c r="H625" s="365"/>
      <c r="I625" s="365"/>
      <c r="J625" s="365"/>
      <c r="K625" s="365"/>
      <c r="L625" s="365"/>
    </row>
    <row r="626" spans="3:12" s="99" customFormat="1" x14ac:dyDescent="0.25">
      <c r="C626" s="365"/>
      <c r="E626" s="365"/>
      <c r="F626" s="365"/>
      <c r="G626" s="365"/>
      <c r="H626" s="365"/>
      <c r="I626" s="365"/>
      <c r="J626" s="365"/>
      <c r="K626" s="365"/>
      <c r="L626" s="365"/>
    </row>
    <row r="627" spans="3:12" s="99" customFormat="1" x14ac:dyDescent="0.25">
      <c r="C627" s="365"/>
      <c r="E627" s="365"/>
      <c r="F627" s="365"/>
      <c r="G627" s="365"/>
      <c r="H627" s="365"/>
      <c r="I627" s="365"/>
      <c r="J627" s="365"/>
      <c r="K627" s="365"/>
      <c r="L627" s="365"/>
    </row>
    <row r="628" spans="3:12" s="99" customFormat="1" x14ac:dyDescent="0.25">
      <c r="C628" s="365"/>
      <c r="E628" s="365"/>
      <c r="F628" s="365"/>
      <c r="G628" s="365"/>
      <c r="H628" s="365"/>
      <c r="I628" s="365"/>
      <c r="J628" s="365"/>
      <c r="K628" s="365"/>
      <c r="L628" s="365"/>
    </row>
    <row r="629" spans="3:12" s="99" customFormat="1" x14ac:dyDescent="0.25">
      <c r="C629" s="365"/>
      <c r="E629" s="365"/>
      <c r="F629" s="365"/>
      <c r="G629" s="365"/>
      <c r="H629" s="365"/>
      <c r="I629" s="365"/>
      <c r="J629" s="365"/>
      <c r="K629" s="365"/>
      <c r="L629" s="365"/>
    </row>
    <row r="630" spans="3:12" s="99" customFormat="1" x14ac:dyDescent="0.25">
      <c r="C630" s="365"/>
      <c r="E630" s="365"/>
      <c r="F630" s="365"/>
      <c r="G630" s="365"/>
      <c r="H630" s="365"/>
      <c r="I630" s="365"/>
      <c r="J630" s="365"/>
      <c r="K630" s="365"/>
      <c r="L630" s="365"/>
    </row>
    <row r="631" spans="3:12" s="99" customFormat="1" x14ac:dyDescent="0.25">
      <c r="C631" s="365"/>
      <c r="E631" s="365"/>
      <c r="F631" s="365"/>
      <c r="G631" s="365"/>
      <c r="H631" s="365"/>
      <c r="I631" s="365"/>
      <c r="J631" s="365"/>
      <c r="K631" s="365"/>
      <c r="L631" s="365"/>
    </row>
    <row r="632" spans="3:12" s="99" customFormat="1" x14ac:dyDescent="0.25">
      <c r="C632" s="365"/>
      <c r="E632" s="365"/>
      <c r="F632" s="365"/>
      <c r="G632" s="365"/>
      <c r="H632" s="365"/>
      <c r="I632" s="365"/>
      <c r="J632" s="365"/>
      <c r="K632" s="365"/>
      <c r="L632" s="365"/>
    </row>
    <row r="633" spans="3:12" s="99" customFormat="1" x14ac:dyDescent="0.25">
      <c r="C633" s="365"/>
      <c r="E633" s="365"/>
      <c r="F633" s="365"/>
      <c r="G633" s="365"/>
      <c r="H633" s="365"/>
      <c r="I633" s="365"/>
      <c r="J633" s="365"/>
      <c r="K633" s="365"/>
      <c r="L633" s="365"/>
    </row>
    <row r="634" spans="3:12" s="99" customFormat="1" x14ac:dyDescent="0.25">
      <c r="C634" s="365"/>
      <c r="E634" s="365"/>
      <c r="F634" s="365"/>
      <c r="G634" s="365"/>
      <c r="H634" s="365"/>
      <c r="I634" s="365"/>
      <c r="J634" s="365"/>
      <c r="K634" s="365"/>
      <c r="L634" s="365"/>
    </row>
    <row r="635" spans="3:12" s="99" customFormat="1" x14ac:dyDescent="0.25">
      <c r="C635" s="365"/>
      <c r="E635" s="365"/>
      <c r="F635" s="365"/>
      <c r="G635" s="365"/>
      <c r="H635" s="365"/>
      <c r="I635" s="365"/>
      <c r="J635" s="365"/>
      <c r="K635" s="365"/>
      <c r="L635" s="365"/>
    </row>
    <row r="636" spans="3:12" s="99" customFormat="1" x14ac:dyDescent="0.25">
      <c r="C636" s="365"/>
      <c r="E636" s="365"/>
      <c r="F636" s="365"/>
      <c r="G636" s="365"/>
      <c r="H636" s="365"/>
      <c r="I636" s="365"/>
      <c r="J636" s="365"/>
      <c r="K636" s="365"/>
      <c r="L636" s="365"/>
    </row>
    <row r="637" spans="3:12" s="99" customFormat="1" x14ac:dyDescent="0.25">
      <c r="C637" s="365"/>
      <c r="E637" s="365"/>
      <c r="F637" s="365"/>
      <c r="G637" s="365"/>
      <c r="H637" s="365"/>
      <c r="I637" s="365"/>
      <c r="J637" s="365"/>
      <c r="K637" s="365"/>
      <c r="L637" s="365"/>
    </row>
    <row r="638" spans="3:12" s="99" customFormat="1" x14ac:dyDescent="0.25">
      <c r="C638" s="365"/>
      <c r="E638" s="365"/>
      <c r="F638" s="365"/>
      <c r="G638" s="365"/>
      <c r="H638" s="365"/>
      <c r="I638" s="365"/>
      <c r="J638" s="365"/>
      <c r="K638" s="365"/>
      <c r="L638" s="365"/>
    </row>
    <row r="639" spans="3:12" s="99" customFormat="1" x14ac:dyDescent="0.25">
      <c r="C639" s="365"/>
      <c r="E639" s="365"/>
      <c r="F639" s="365"/>
      <c r="G639" s="365"/>
      <c r="H639" s="365"/>
      <c r="I639" s="365"/>
      <c r="J639" s="365"/>
      <c r="K639" s="365"/>
      <c r="L639" s="365"/>
    </row>
    <row r="640" spans="3:12" s="99" customFormat="1" x14ac:dyDescent="0.25">
      <c r="C640" s="365"/>
      <c r="E640" s="365"/>
      <c r="F640" s="365"/>
      <c r="G640" s="365"/>
      <c r="H640" s="365"/>
      <c r="I640" s="365"/>
      <c r="J640" s="365"/>
      <c r="K640" s="365"/>
      <c r="L640" s="365"/>
    </row>
    <row r="641" spans="3:12" s="99" customFormat="1" x14ac:dyDescent="0.25">
      <c r="C641" s="365"/>
      <c r="E641" s="365"/>
      <c r="F641" s="365"/>
      <c r="G641" s="365"/>
      <c r="H641" s="365"/>
      <c r="I641" s="365"/>
      <c r="J641" s="365"/>
      <c r="K641" s="365"/>
      <c r="L641" s="365"/>
    </row>
    <row r="642" spans="3:12" s="99" customFormat="1" x14ac:dyDescent="0.25">
      <c r="C642" s="365"/>
      <c r="E642" s="365"/>
      <c r="F642" s="365"/>
      <c r="G642" s="365"/>
      <c r="H642" s="365"/>
      <c r="I642" s="365"/>
      <c r="J642" s="365"/>
      <c r="K642" s="365"/>
      <c r="L642" s="365"/>
    </row>
    <row r="643" spans="3:12" s="99" customFormat="1" x14ac:dyDescent="0.25">
      <c r="C643" s="365"/>
      <c r="E643" s="365"/>
      <c r="F643" s="365"/>
      <c r="G643" s="365"/>
      <c r="H643" s="365"/>
      <c r="I643" s="365"/>
      <c r="J643" s="365"/>
      <c r="K643" s="365"/>
      <c r="L643" s="365"/>
    </row>
    <row r="644" spans="3:12" s="99" customFormat="1" x14ac:dyDescent="0.25">
      <c r="C644" s="365"/>
      <c r="E644" s="365"/>
      <c r="F644" s="365"/>
      <c r="G644" s="365"/>
      <c r="H644" s="365"/>
      <c r="I644" s="365"/>
      <c r="J644" s="365"/>
      <c r="K644" s="365"/>
      <c r="L644" s="365"/>
    </row>
    <row r="645" spans="3:12" s="99" customFormat="1" x14ac:dyDescent="0.25">
      <c r="C645" s="365"/>
      <c r="E645" s="365"/>
      <c r="F645" s="365"/>
      <c r="G645" s="365"/>
      <c r="H645" s="365"/>
      <c r="I645" s="365"/>
      <c r="J645" s="365"/>
      <c r="K645" s="365"/>
      <c r="L645" s="365"/>
    </row>
    <row r="646" spans="3:12" s="99" customFormat="1" x14ac:dyDescent="0.25">
      <c r="C646" s="365"/>
      <c r="E646" s="365"/>
      <c r="F646" s="365"/>
      <c r="G646" s="365"/>
      <c r="H646" s="365"/>
      <c r="I646" s="365"/>
      <c r="J646" s="365"/>
      <c r="K646" s="365"/>
      <c r="L646" s="365"/>
    </row>
    <row r="647" spans="3:12" s="99" customFormat="1" x14ac:dyDescent="0.25">
      <c r="C647" s="365"/>
      <c r="E647" s="365"/>
      <c r="F647" s="365"/>
      <c r="G647" s="365"/>
      <c r="H647" s="365"/>
      <c r="I647" s="365"/>
      <c r="J647" s="365"/>
      <c r="K647" s="365"/>
      <c r="L647" s="365"/>
    </row>
    <row r="648" spans="3:12" s="99" customFormat="1" x14ac:dyDescent="0.25">
      <c r="C648" s="365"/>
      <c r="E648" s="365"/>
      <c r="F648" s="365"/>
      <c r="G648" s="365"/>
      <c r="H648" s="365"/>
      <c r="I648" s="365"/>
      <c r="J648" s="365"/>
      <c r="K648" s="365"/>
      <c r="L648" s="365"/>
    </row>
    <row r="649" spans="3:12" s="99" customFormat="1" x14ac:dyDescent="0.25">
      <c r="C649" s="365"/>
      <c r="E649" s="365"/>
      <c r="F649" s="365"/>
      <c r="G649" s="365"/>
      <c r="H649" s="365"/>
      <c r="I649" s="365"/>
      <c r="J649" s="365"/>
      <c r="K649" s="365"/>
      <c r="L649" s="365"/>
    </row>
    <row r="650" spans="3:12" s="99" customFormat="1" x14ac:dyDescent="0.25">
      <c r="C650" s="365"/>
      <c r="E650" s="365"/>
      <c r="F650" s="365"/>
      <c r="G650" s="365"/>
      <c r="H650" s="365"/>
      <c r="I650" s="365"/>
      <c r="J650" s="365"/>
      <c r="K650" s="365"/>
      <c r="L650" s="365"/>
    </row>
    <row r="651" spans="3:12" s="99" customFormat="1" x14ac:dyDescent="0.25">
      <c r="C651" s="365"/>
      <c r="E651" s="365"/>
      <c r="F651" s="365"/>
      <c r="G651" s="365"/>
      <c r="H651" s="365"/>
      <c r="I651" s="365"/>
      <c r="J651" s="365"/>
      <c r="K651" s="365"/>
      <c r="L651" s="365"/>
    </row>
    <row r="652" spans="3:12" s="99" customFormat="1" x14ac:dyDescent="0.25">
      <c r="C652" s="365"/>
      <c r="E652" s="365"/>
      <c r="F652" s="365"/>
      <c r="G652" s="365"/>
      <c r="H652" s="365"/>
      <c r="I652" s="365"/>
      <c r="J652" s="365"/>
      <c r="K652" s="365"/>
      <c r="L652" s="365"/>
    </row>
    <row r="653" spans="3:12" s="99" customFormat="1" x14ac:dyDescent="0.25">
      <c r="C653" s="365"/>
      <c r="E653" s="365"/>
      <c r="F653" s="365"/>
      <c r="G653" s="365"/>
      <c r="H653" s="365"/>
      <c r="I653" s="365"/>
      <c r="J653" s="365"/>
      <c r="K653" s="365"/>
      <c r="L653" s="365"/>
    </row>
    <row r="654" spans="3:12" s="99" customFormat="1" x14ac:dyDescent="0.25">
      <c r="C654" s="365"/>
      <c r="E654" s="365"/>
      <c r="F654" s="365"/>
      <c r="G654" s="365"/>
      <c r="H654" s="365"/>
      <c r="I654" s="365"/>
      <c r="J654" s="365"/>
      <c r="K654" s="365"/>
      <c r="L654" s="365"/>
    </row>
    <row r="655" spans="3:12" s="99" customFormat="1" x14ac:dyDescent="0.25">
      <c r="C655" s="365"/>
      <c r="E655" s="365"/>
      <c r="F655" s="365"/>
      <c r="G655" s="365"/>
      <c r="H655" s="365"/>
      <c r="I655" s="365"/>
      <c r="J655" s="365"/>
      <c r="K655" s="365"/>
      <c r="L655" s="365"/>
    </row>
    <row r="656" spans="3:12" s="99" customFormat="1" x14ac:dyDescent="0.25">
      <c r="C656" s="365"/>
      <c r="E656" s="365"/>
      <c r="F656" s="365"/>
      <c r="G656" s="365"/>
      <c r="H656" s="365"/>
      <c r="I656" s="365"/>
      <c r="J656" s="365"/>
      <c r="K656" s="365"/>
      <c r="L656" s="365"/>
    </row>
    <row r="657" spans="3:12" s="99" customFormat="1" x14ac:dyDescent="0.25">
      <c r="C657" s="365"/>
      <c r="E657" s="365"/>
      <c r="F657" s="365"/>
      <c r="G657" s="365"/>
      <c r="H657" s="365"/>
      <c r="I657" s="365"/>
      <c r="J657" s="365"/>
      <c r="K657" s="365"/>
      <c r="L657" s="365"/>
    </row>
    <row r="658" spans="3:12" s="99" customFormat="1" x14ac:dyDescent="0.25">
      <c r="C658" s="365"/>
      <c r="E658" s="365"/>
      <c r="F658" s="365"/>
      <c r="G658" s="365"/>
      <c r="H658" s="365"/>
      <c r="I658" s="365"/>
      <c r="J658" s="365"/>
      <c r="K658" s="365"/>
      <c r="L658" s="365"/>
    </row>
    <row r="659" spans="3:12" s="99" customFormat="1" x14ac:dyDescent="0.25">
      <c r="C659" s="365"/>
      <c r="E659" s="365"/>
      <c r="F659" s="365"/>
      <c r="G659" s="365"/>
      <c r="H659" s="365"/>
      <c r="I659" s="365"/>
      <c r="J659" s="365"/>
      <c r="K659" s="365"/>
      <c r="L659" s="365"/>
    </row>
    <row r="660" spans="3:12" s="99" customFormat="1" x14ac:dyDescent="0.25">
      <c r="C660" s="365"/>
      <c r="E660" s="365"/>
      <c r="F660" s="365"/>
      <c r="G660" s="365"/>
      <c r="H660" s="365"/>
      <c r="I660" s="365"/>
      <c r="J660" s="365"/>
      <c r="K660" s="365"/>
      <c r="L660" s="365"/>
    </row>
    <row r="661" spans="3:12" s="99" customFormat="1" x14ac:dyDescent="0.25">
      <c r="C661" s="365"/>
      <c r="E661" s="365"/>
      <c r="F661" s="365"/>
      <c r="G661" s="365"/>
      <c r="H661" s="365"/>
      <c r="I661" s="365"/>
      <c r="J661" s="365"/>
      <c r="K661" s="365"/>
      <c r="L661" s="365"/>
    </row>
    <row r="662" spans="3:12" s="99" customFormat="1" x14ac:dyDescent="0.25">
      <c r="C662" s="365"/>
      <c r="E662" s="365"/>
      <c r="F662" s="365"/>
      <c r="G662" s="365"/>
      <c r="H662" s="365"/>
      <c r="I662" s="365"/>
      <c r="J662" s="365"/>
      <c r="K662" s="365"/>
      <c r="L662" s="365"/>
    </row>
    <row r="663" spans="3:12" s="99" customFormat="1" x14ac:dyDescent="0.25">
      <c r="C663" s="365"/>
      <c r="E663" s="365"/>
      <c r="F663" s="365"/>
      <c r="G663" s="365"/>
      <c r="H663" s="365"/>
      <c r="I663" s="365"/>
      <c r="J663" s="365"/>
      <c r="K663" s="365"/>
      <c r="L663" s="365"/>
    </row>
    <row r="664" spans="3:12" s="99" customFormat="1" x14ac:dyDescent="0.25">
      <c r="C664" s="365"/>
      <c r="E664" s="365"/>
      <c r="F664" s="365"/>
      <c r="G664" s="365"/>
      <c r="H664" s="365"/>
      <c r="I664" s="365"/>
      <c r="J664" s="365"/>
      <c r="K664" s="365"/>
      <c r="L664" s="365"/>
    </row>
    <row r="665" spans="3:12" s="99" customFormat="1" x14ac:dyDescent="0.25">
      <c r="C665" s="365"/>
      <c r="E665" s="365"/>
      <c r="F665" s="365"/>
      <c r="G665" s="365"/>
      <c r="H665" s="365"/>
      <c r="I665" s="365"/>
      <c r="J665" s="365"/>
      <c r="K665" s="365"/>
      <c r="L665" s="365"/>
    </row>
    <row r="666" spans="3:12" s="99" customFormat="1" x14ac:dyDescent="0.25">
      <c r="C666" s="365"/>
      <c r="E666" s="365"/>
      <c r="F666" s="365"/>
      <c r="G666" s="365"/>
      <c r="H666" s="365"/>
      <c r="I666" s="365"/>
      <c r="J666" s="365"/>
      <c r="K666" s="365"/>
      <c r="L666" s="365"/>
    </row>
    <row r="667" spans="3:12" s="99" customFormat="1" x14ac:dyDescent="0.25">
      <c r="C667" s="365"/>
      <c r="E667" s="365"/>
      <c r="F667" s="365"/>
      <c r="G667" s="365"/>
      <c r="H667" s="365"/>
      <c r="I667" s="365"/>
      <c r="J667" s="365"/>
      <c r="K667" s="365"/>
      <c r="L667" s="365"/>
    </row>
    <row r="668" spans="3:12" s="99" customFormat="1" x14ac:dyDescent="0.25">
      <c r="C668" s="365"/>
      <c r="E668" s="365"/>
      <c r="F668" s="365"/>
      <c r="G668" s="365"/>
      <c r="H668" s="365"/>
      <c r="I668" s="365"/>
      <c r="J668" s="365"/>
      <c r="K668" s="365"/>
      <c r="L668" s="365"/>
    </row>
    <row r="669" spans="3:12" s="99" customFormat="1" x14ac:dyDescent="0.25">
      <c r="C669" s="365"/>
      <c r="E669" s="365"/>
      <c r="F669" s="365"/>
      <c r="G669" s="365"/>
      <c r="H669" s="365"/>
      <c r="I669" s="365"/>
      <c r="J669" s="365"/>
      <c r="K669" s="365"/>
      <c r="L669" s="365"/>
    </row>
    <row r="670" spans="3:12" s="99" customFormat="1" x14ac:dyDescent="0.25">
      <c r="C670" s="365"/>
      <c r="E670" s="365"/>
      <c r="F670" s="365"/>
      <c r="G670" s="365"/>
      <c r="H670" s="365"/>
      <c r="I670" s="365"/>
      <c r="J670" s="365"/>
      <c r="K670" s="365"/>
      <c r="L670" s="365"/>
    </row>
    <row r="671" spans="3:12" s="99" customFormat="1" x14ac:dyDescent="0.25">
      <c r="C671" s="365"/>
      <c r="E671" s="365"/>
      <c r="F671" s="365"/>
      <c r="G671" s="365"/>
      <c r="H671" s="365"/>
      <c r="I671" s="365"/>
      <c r="J671" s="365"/>
      <c r="K671" s="365"/>
      <c r="L671" s="365"/>
    </row>
    <row r="672" spans="3:12" s="99" customFormat="1" x14ac:dyDescent="0.25">
      <c r="C672" s="365"/>
      <c r="E672" s="365"/>
      <c r="F672" s="365"/>
      <c r="G672" s="365"/>
      <c r="H672" s="365"/>
      <c r="I672" s="365"/>
      <c r="J672" s="365"/>
      <c r="K672" s="365"/>
      <c r="L672" s="365"/>
    </row>
    <row r="673" spans="3:12" s="99" customFormat="1" x14ac:dyDescent="0.25">
      <c r="C673" s="365"/>
      <c r="E673" s="365"/>
      <c r="F673" s="365"/>
      <c r="G673" s="365"/>
      <c r="H673" s="365"/>
      <c r="I673" s="365"/>
      <c r="J673" s="365"/>
      <c r="K673" s="365"/>
      <c r="L673" s="365"/>
    </row>
    <row r="674" spans="3:12" s="99" customFormat="1" x14ac:dyDescent="0.25">
      <c r="C674" s="365"/>
      <c r="E674" s="365"/>
      <c r="F674" s="365"/>
      <c r="G674" s="365"/>
      <c r="H674" s="365"/>
      <c r="I674" s="365"/>
      <c r="J674" s="365"/>
      <c r="K674" s="365"/>
      <c r="L674" s="365"/>
    </row>
    <row r="675" spans="3:12" s="99" customFormat="1" x14ac:dyDescent="0.25">
      <c r="C675" s="365"/>
      <c r="E675" s="365"/>
      <c r="F675" s="365"/>
      <c r="G675" s="365"/>
      <c r="H675" s="365"/>
      <c r="I675" s="365"/>
      <c r="J675" s="365"/>
      <c r="K675" s="365"/>
      <c r="L675" s="365"/>
    </row>
    <row r="676" spans="3:12" s="99" customFormat="1" x14ac:dyDescent="0.25">
      <c r="C676" s="365"/>
      <c r="E676" s="365"/>
      <c r="F676" s="365"/>
      <c r="G676" s="365"/>
      <c r="H676" s="365"/>
      <c r="I676" s="365"/>
      <c r="J676" s="365"/>
      <c r="K676" s="365"/>
      <c r="L676" s="365"/>
    </row>
    <row r="677" spans="3:12" s="99" customFormat="1" x14ac:dyDescent="0.25">
      <c r="C677" s="365"/>
      <c r="E677" s="365"/>
      <c r="F677" s="365"/>
      <c r="G677" s="365"/>
      <c r="H677" s="365"/>
      <c r="I677" s="365"/>
      <c r="J677" s="365"/>
      <c r="K677" s="365"/>
      <c r="L677" s="365"/>
    </row>
    <row r="678" spans="3:12" s="99" customFormat="1" x14ac:dyDescent="0.25">
      <c r="C678" s="365"/>
      <c r="E678" s="365"/>
      <c r="F678" s="365"/>
      <c r="G678" s="365"/>
      <c r="H678" s="365"/>
      <c r="I678" s="365"/>
      <c r="J678" s="365"/>
      <c r="K678" s="365"/>
      <c r="L678" s="365"/>
    </row>
    <row r="679" spans="3:12" s="99" customFormat="1" x14ac:dyDescent="0.25">
      <c r="C679" s="365"/>
      <c r="E679" s="365"/>
      <c r="F679" s="365"/>
      <c r="G679" s="365"/>
      <c r="H679" s="365"/>
      <c r="I679" s="365"/>
      <c r="J679" s="365"/>
      <c r="K679" s="365"/>
      <c r="L679" s="365"/>
    </row>
    <row r="680" spans="3:12" s="99" customFormat="1" x14ac:dyDescent="0.25">
      <c r="C680" s="365"/>
      <c r="E680" s="365"/>
      <c r="F680" s="365"/>
      <c r="G680" s="365"/>
      <c r="H680" s="365"/>
      <c r="I680" s="365"/>
      <c r="J680" s="365"/>
      <c r="K680" s="365"/>
      <c r="L680" s="365"/>
    </row>
    <row r="681" spans="3:12" s="99" customFormat="1" x14ac:dyDescent="0.25">
      <c r="C681" s="365"/>
      <c r="E681" s="365"/>
      <c r="F681" s="365"/>
      <c r="G681" s="365"/>
      <c r="H681" s="365"/>
      <c r="I681" s="365"/>
      <c r="J681" s="365"/>
      <c r="K681" s="365"/>
      <c r="L681" s="365"/>
    </row>
    <row r="682" spans="3:12" s="99" customFormat="1" x14ac:dyDescent="0.25">
      <c r="C682" s="365"/>
      <c r="E682" s="365"/>
      <c r="F682" s="365"/>
      <c r="G682" s="365"/>
      <c r="H682" s="365"/>
      <c r="I682" s="365"/>
      <c r="J682" s="365"/>
      <c r="K682" s="365"/>
      <c r="L682" s="365"/>
    </row>
    <row r="683" spans="3:12" s="99" customFormat="1" x14ac:dyDescent="0.25">
      <c r="C683" s="365"/>
      <c r="E683" s="365"/>
      <c r="F683" s="365"/>
      <c r="G683" s="365"/>
      <c r="H683" s="365"/>
      <c r="I683" s="365"/>
      <c r="J683" s="365"/>
      <c r="K683" s="365"/>
      <c r="L683" s="365"/>
    </row>
    <row r="684" spans="3:12" s="99" customFormat="1" x14ac:dyDescent="0.25">
      <c r="C684" s="365"/>
      <c r="E684" s="365"/>
      <c r="F684" s="365"/>
      <c r="G684" s="365"/>
      <c r="H684" s="365"/>
      <c r="I684" s="365"/>
      <c r="J684" s="365"/>
      <c r="K684" s="365"/>
      <c r="L684" s="365"/>
    </row>
    <row r="685" spans="3:12" s="99" customFormat="1" x14ac:dyDescent="0.25">
      <c r="C685" s="365"/>
      <c r="E685" s="365"/>
      <c r="F685" s="365"/>
      <c r="G685" s="365"/>
      <c r="H685" s="365"/>
      <c r="I685" s="365"/>
      <c r="J685" s="365"/>
      <c r="K685" s="365"/>
      <c r="L685" s="365"/>
    </row>
    <row r="686" spans="3:12" s="99" customFormat="1" x14ac:dyDescent="0.25">
      <c r="C686" s="365"/>
      <c r="E686" s="365"/>
      <c r="F686" s="365"/>
      <c r="G686" s="365"/>
      <c r="H686" s="365"/>
      <c r="I686" s="365"/>
      <c r="J686" s="365"/>
      <c r="K686" s="365"/>
      <c r="L686" s="365"/>
    </row>
    <row r="687" spans="3:12" s="99" customFormat="1" x14ac:dyDescent="0.25">
      <c r="C687" s="365"/>
      <c r="E687" s="365"/>
      <c r="F687" s="365"/>
      <c r="G687" s="365"/>
      <c r="H687" s="365"/>
      <c r="I687" s="365"/>
      <c r="J687" s="365"/>
      <c r="K687" s="365"/>
      <c r="L687" s="365"/>
    </row>
    <row r="688" spans="3:12" s="99" customFormat="1" x14ac:dyDescent="0.25">
      <c r="C688" s="365"/>
      <c r="E688" s="365"/>
      <c r="F688" s="365"/>
      <c r="G688" s="365"/>
      <c r="H688" s="365"/>
      <c r="I688" s="365"/>
      <c r="J688" s="365"/>
      <c r="K688" s="365"/>
      <c r="L688" s="365"/>
    </row>
    <row r="689" spans="3:12" s="99" customFormat="1" x14ac:dyDescent="0.25">
      <c r="C689" s="365"/>
      <c r="E689" s="365"/>
      <c r="F689" s="365"/>
      <c r="G689" s="365"/>
      <c r="H689" s="365"/>
      <c r="I689" s="365"/>
      <c r="J689" s="365"/>
      <c r="K689" s="365"/>
      <c r="L689" s="365"/>
    </row>
    <row r="690" spans="3:12" s="99" customFormat="1" x14ac:dyDescent="0.25">
      <c r="C690" s="365"/>
      <c r="E690" s="365"/>
      <c r="F690" s="365"/>
      <c r="G690" s="365"/>
      <c r="H690" s="365"/>
      <c r="I690" s="365"/>
      <c r="J690" s="365"/>
      <c r="K690" s="365"/>
      <c r="L690" s="365"/>
    </row>
    <row r="691" spans="3:12" s="99" customFormat="1" x14ac:dyDescent="0.25">
      <c r="C691" s="365"/>
      <c r="E691" s="365"/>
      <c r="F691" s="365"/>
      <c r="G691" s="365"/>
      <c r="H691" s="365"/>
      <c r="I691" s="365"/>
      <c r="J691" s="365"/>
      <c r="K691" s="365"/>
      <c r="L691" s="365"/>
    </row>
    <row r="692" spans="3:12" s="99" customFormat="1" x14ac:dyDescent="0.25">
      <c r="C692" s="365"/>
      <c r="E692" s="365"/>
      <c r="F692" s="365"/>
      <c r="G692" s="365"/>
      <c r="H692" s="365"/>
      <c r="I692" s="365"/>
      <c r="J692" s="365"/>
      <c r="K692" s="365"/>
      <c r="L692" s="365"/>
    </row>
    <row r="693" spans="3:12" s="99" customFormat="1" x14ac:dyDescent="0.25">
      <c r="C693" s="365"/>
      <c r="E693" s="365"/>
      <c r="F693" s="365"/>
      <c r="G693" s="365"/>
      <c r="H693" s="365"/>
      <c r="I693" s="365"/>
      <c r="J693" s="365"/>
      <c r="K693" s="365"/>
      <c r="L693" s="365"/>
    </row>
    <row r="694" spans="3:12" s="99" customFormat="1" x14ac:dyDescent="0.25">
      <c r="C694" s="365"/>
      <c r="E694" s="365"/>
      <c r="F694" s="365"/>
      <c r="G694" s="365"/>
      <c r="H694" s="365"/>
      <c r="I694" s="365"/>
      <c r="J694" s="365"/>
      <c r="K694" s="365"/>
      <c r="L694" s="365"/>
    </row>
    <row r="695" spans="3:12" s="99" customFormat="1" x14ac:dyDescent="0.25">
      <c r="C695" s="365"/>
      <c r="E695" s="365"/>
      <c r="F695" s="365"/>
      <c r="G695" s="365"/>
      <c r="H695" s="365"/>
      <c r="I695" s="365"/>
      <c r="J695" s="365"/>
      <c r="K695" s="365"/>
      <c r="L695" s="365"/>
    </row>
    <row r="696" spans="3:12" s="99" customFormat="1" x14ac:dyDescent="0.25">
      <c r="C696" s="365"/>
      <c r="E696" s="365"/>
      <c r="F696" s="365"/>
      <c r="G696" s="365"/>
      <c r="H696" s="365"/>
      <c r="I696" s="365"/>
      <c r="J696" s="365"/>
      <c r="K696" s="365"/>
      <c r="L696" s="365"/>
    </row>
    <row r="697" spans="3:12" s="99" customFormat="1" x14ac:dyDescent="0.25">
      <c r="C697" s="365"/>
      <c r="E697" s="365"/>
      <c r="F697" s="365"/>
      <c r="G697" s="365"/>
      <c r="H697" s="365"/>
      <c r="I697" s="365"/>
      <c r="J697" s="365"/>
      <c r="K697" s="365"/>
      <c r="L697" s="365"/>
    </row>
    <row r="698" spans="3:12" s="99" customFormat="1" x14ac:dyDescent="0.25">
      <c r="C698" s="365"/>
      <c r="E698" s="365"/>
      <c r="F698" s="365"/>
      <c r="G698" s="365"/>
      <c r="H698" s="365"/>
      <c r="I698" s="365"/>
      <c r="J698" s="365"/>
      <c r="K698" s="365"/>
      <c r="L698" s="365"/>
    </row>
    <row r="699" spans="3:12" s="99" customFormat="1" x14ac:dyDescent="0.25">
      <c r="C699" s="365"/>
      <c r="E699" s="365"/>
      <c r="F699" s="365"/>
      <c r="G699" s="365"/>
      <c r="H699" s="365"/>
      <c r="I699" s="365"/>
      <c r="J699" s="365"/>
      <c r="K699" s="365"/>
      <c r="L699" s="365"/>
    </row>
    <row r="700" spans="3:12" s="99" customFormat="1" x14ac:dyDescent="0.25">
      <c r="C700" s="365"/>
      <c r="E700" s="365"/>
      <c r="F700" s="365"/>
      <c r="G700" s="365"/>
      <c r="H700" s="365"/>
      <c r="I700" s="365"/>
      <c r="J700" s="365"/>
      <c r="K700" s="365"/>
      <c r="L700" s="365"/>
    </row>
    <row r="701" spans="3:12" s="99" customFormat="1" x14ac:dyDescent="0.25">
      <c r="C701" s="365"/>
      <c r="E701" s="365"/>
      <c r="F701" s="365"/>
      <c r="G701" s="365"/>
      <c r="H701" s="365"/>
      <c r="I701" s="365"/>
      <c r="J701" s="365"/>
      <c r="K701" s="365"/>
      <c r="L701" s="365"/>
    </row>
    <row r="702" spans="3:12" s="99" customFormat="1" x14ac:dyDescent="0.25">
      <c r="C702" s="365"/>
      <c r="E702" s="365"/>
      <c r="F702" s="365"/>
      <c r="G702" s="365"/>
      <c r="H702" s="365"/>
      <c r="I702" s="365"/>
      <c r="J702" s="365"/>
      <c r="K702" s="365"/>
      <c r="L702" s="365"/>
    </row>
    <row r="703" spans="3:12" s="99" customFormat="1" x14ac:dyDescent="0.25">
      <c r="C703" s="365"/>
      <c r="E703" s="365"/>
      <c r="F703" s="365"/>
      <c r="G703" s="365"/>
      <c r="H703" s="365"/>
      <c r="I703" s="365"/>
      <c r="J703" s="365"/>
      <c r="K703" s="365"/>
      <c r="L703" s="365"/>
    </row>
    <row r="704" spans="3:12" s="99" customFormat="1" x14ac:dyDescent="0.25">
      <c r="C704" s="365"/>
      <c r="E704" s="365"/>
      <c r="F704" s="365"/>
      <c r="G704" s="365"/>
      <c r="H704" s="365"/>
      <c r="I704" s="365"/>
      <c r="J704" s="365"/>
      <c r="K704" s="365"/>
      <c r="L704" s="365"/>
    </row>
    <row r="705" spans="3:12" s="99" customFormat="1" x14ac:dyDescent="0.25">
      <c r="C705" s="365"/>
      <c r="E705" s="365"/>
      <c r="F705" s="365"/>
      <c r="G705" s="365"/>
      <c r="H705" s="365"/>
      <c r="I705" s="365"/>
      <c r="J705" s="365"/>
      <c r="K705" s="365"/>
      <c r="L705" s="365"/>
    </row>
    <row r="706" spans="3:12" s="99" customFormat="1" x14ac:dyDescent="0.25">
      <c r="C706" s="365"/>
      <c r="E706" s="365"/>
      <c r="F706" s="365"/>
      <c r="G706" s="365"/>
      <c r="H706" s="365"/>
      <c r="I706" s="365"/>
      <c r="J706" s="365"/>
      <c r="K706" s="365"/>
      <c r="L706" s="365"/>
    </row>
    <row r="707" spans="3:12" s="99" customFormat="1" x14ac:dyDescent="0.25">
      <c r="C707" s="365"/>
      <c r="E707" s="365"/>
      <c r="F707" s="365"/>
      <c r="G707" s="365"/>
      <c r="H707" s="365"/>
      <c r="I707" s="365"/>
      <c r="J707" s="365"/>
      <c r="K707" s="365"/>
      <c r="L707" s="365"/>
    </row>
    <row r="708" spans="3:12" s="99" customFormat="1" x14ac:dyDescent="0.25">
      <c r="C708" s="365"/>
      <c r="E708" s="365"/>
      <c r="F708" s="365"/>
      <c r="G708" s="365"/>
      <c r="H708" s="365"/>
      <c r="I708" s="365"/>
      <c r="J708" s="365"/>
      <c r="K708" s="365"/>
      <c r="L708" s="365"/>
    </row>
    <row r="709" spans="3:12" s="99" customFormat="1" x14ac:dyDescent="0.25">
      <c r="C709" s="365"/>
      <c r="E709" s="365"/>
      <c r="F709" s="365"/>
      <c r="G709" s="365"/>
      <c r="H709" s="365"/>
      <c r="I709" s="365"/>
      <c r="J709" s="365"/>
      <c r="K709" s="365"/>
      <c r="L709" s="365"/>
    </row>
    <row r="710" spans="3:12" s="99" customFormat="1" x14ac:dyDescent="0.25">
      <c r="C710" s="365"/>
      <c r="E710" s="365"/>
      <c r="F710" s="365"/>
      <c r="G710" s="365"/>
      <c r="H710" s="365"/>
      <c r="I710" s="365"/>
      <c r="J710" s="365"/>
      <c r="K710" s="365"/>
      <c r="L710" s="365"/>
    </row>
    <row r="711" spans="3:12" s="99" customFormat="1" x14ac:dyDescent="0.25">
      <c r="C711" s="365"/>
      <c r="E711" s="365"/>
      <c r="F711" s="365"/>
      <c r="G711" s="365"/>
      <c r="H711" s="365"/>
      <c r="I711" s="365"/>
      <c r="J711" s="365"/>
      <c r="K711" s="365"/>
      <c r="L711" s="365"/>
    </row>
    <row r="712" spans="3:12" s="99" customFormat="1" x14ac:dyDescent="0.25">
      <c r="C712" s="365"/>
      <c r="E712" s="365"/>
      <c r="F712" s="365"/>
      <c r="G712" s="365"/>
      <c r="H712" s="365"/>
      <c r="I712" s="365"/>
      <c r="J712" s="365"/>
      <c r="K712" s="365"/>
      <c r="L712" s="365"/>
    </row>
    <row r="713" spans="3:12" s="99" customFormat="1" x14ac:dyDescent="0.25">
      <c r="C713" s="365"/>
      <c r="E713" s="365"/>
      <c r="F713" s="365"/>
      <c r="G713" s="365"/>
      <c r="H713" s="365"/>
      <c r="I713" s="365"/>
      <c r="J713" s="365"/>
      <c r="K713" s="365"/>
      <c r="L713" s="365"/>
    </row>
    <row r="714" spans="3:12" s="99" customFormat="1" x14ac:dyDescent="0.25">
      <c r="C714" s="365"/>
      <c r="E714" s="365"/>
      <c r="F714" s="365"/>
      <c r="G714" s="365"/>
      <c r="H714" s="365"/>
      <c r="I714" s="365"/>
      <c r="J714" s="365"/>
      <c r="K714" s="365"/>
      <c r="L714" s="365"/>
    </row>
    <row r="715" spans="3:12" s="99" customFormat="1" x14ac:dyDescent="0.25">
      <c r="C715" s="365"/>
      <c r="E715" s="365"/>
      <c r="F715" s="365"/>
      <c r="G715" s="365"/>
      <c r="H715" s="365"/>
      <c r="I715" s="365"/>
      <c r="J715" s="365"/>
      <c r="K715" s="365"/>
      <c r="L715" s="365"/>
    </row>
    <row r="716" spans="3:12" s="99" customFormat="1" x14ac:dyDescent="0.25">
      <c r="C716" s="365"/>
      <c r="E716" s="365"/>
      <c r="F716" s="365"/>
      <c r="G716" s="365"/>
      <c r="H716" s="365"/>
      <c r="I716" s="365"/>
      <c r="J716" s="365"/>
      <c r="K716" s="365"/>
      <c r="L716" s="365"/>
    </row>
    <row r="717" spans="3:12" s="99" customFormat="1" x14ac:dyDescent="0.25">
      <c r="C717" s="365"/>
      <c r="E717" s="365"/>
      <c r="F717" s="365"/>
      <c r="G717" s="365"/>
      <c r="H717" s="365"/>
      <c r="I717" s="365"/>
      <c r="J717" s="365"/>
      <c r="K717" s="365"/>
      <c r="L717" s="365"/>
    </row>
    <row r="718" spans="3:12" s="99" customFormat="1" x14ac:dyDescent="0.25">
      <c r="C718" s="365"/>
      <c r="E718" s="365"/>
      <c r="F718" s="365"/>
      <c r="G718" s="365"/>
      <c r="H718" s="365"/>
      <c r="I718" s="365"/>
      <c r="J718" s="365"/>
      <c r="K718" s="365"/>
      <c r="L718" s="365"/>
    </row>
    <row r="719" spans="3:12" s="99" customFormat="1" x14ac:dyDescent="0.25">
      <c r="C719" s="365"/>
      <c r="E719" s="365"/>
      <c r="F719" s="365"/>
      <c r="G719" s="365"/>
      <c r="H719" s="365"/>
      <c r="I719" s="365"/>
      <c r="J719" s="365"/>
      <c r="K719" s="365"/>
      <c r="L719" s="365"/>
    </row>
    <row r="720" spans="3:12" s="99" customFormat="1" x14ac:dyDescent="0.25">
      <c r="C720" s="365"/>
      <c r="E720" s="365"/>
      <c r="F720" s="365"/>
      <c r="G720" s="365"/>
      <c r="H720" s="365"/>
      <c r="I720" s="365"/>
      <c r="J720" s="365"/>
      <c r="K720" s="365"/>
      <c r="L720" s="365"/>
    </row>
    <row r="721" spans="3:12" s="99" customFormat="1" x14ac:dyDescent="0.25">
      <c r="C721" s="365"/>
      <c r="E721" s="365"/>
      <c r="F721" s="365"/>
      <c r="G721" s="365"/>
      <c r="H721" s="365"/>
      <c r="I721" s="365"/>
      <c r="J721" s="365"/>
      <c r="K721" s="365"/>
      <c r="L721" s="365"/>
    </row>
    <row r="722" spans="3:12" s="99" customFormat="1" x14ac:dyDescent="0.25">
      <c r="C722" s="365"/>
      <c r="E722" s="365"/>
      <c r="F722" s="365"/>
      <c r="G722" s="365"/>
      <c r="H722" s="365"/>
      <c r="I722" s="365"/>
      <c r="J722" s="365"/>
      <c r="K722" s="365"/>
      <c r="L722" s="365"/>
    </row>
    <row r="723" spans="3:12" s="99" customFormat="1" x14ac:dyDescent="0.25">
      <c r="C723" s="365"/>
      <c r="E723" s="365"/>
      <c r="F723" s="365"/>
      <c r="G723" s="365"/>
      <c r="H723" s="365"/>
      <c r="I723" s="365"/>
      <c r="J723" s="365"/>
      <c r="K723" s="365"/>
      <c r="L723" s="365"/>
    </row>
    <row r="724" spans="3:12" s="99" customFormat="1" x14ac:dyDescent="0.25">
      <c r="C724" s="365"/>
      <c r="E724" s="365"/>
      <c r="F724" s="365"/>
      <c r="G724" s="365"/>
      <c r="H724" s="365"/>
      <c r="I724" s="365"/>
      <c r="J724" s="365"/>
      <c r="K724" s="365"/>
      <c r="L724" s="365"/>
    </row>
    <row r="725" spans="3:12" s="99" customFormat="1" x14ac:dyDescent="0.25">
      <c r="C725" s="365"/>
      <c r="E725" s="365"/>
      <c r="F725" s="365"/>
      <c r="G725" s="365"/>
      <c r="H725" s="365"/>
      <c r="I725" s="365"/>
      <c r="J725" s="365"/>
      <c r="K725" s="365"/>
      <c r="L725" s="365"/>
    </row>
    <row r="726" spans="3:12" s="99" customFormat="1" x14ac:dyDescent="0.25">
      <c r="C726" s="365"/>
      <c r="E726" s="365"/>
      <c r="F726" s="365"/>
      <c r="G726" s="365"/>
      <c r="H726" s="365"/>
      <c r="I726" s="365"/>
      <c r="J726" s="365"/>
      <c r="K726" s="365"/>
      <c r="L726" s="365"/>
    </row>
    <row r="727" spans="3:12" s="99" customFormat="1" x14ac:dyDescent="0.25">
      <c r="C727" s="365"/>
      <c r="E727" s="365"/>
      <c r="F727" s="365"/>
      <c r="G727" s="365"/>
      <c r="H727" s="365"/>
      <c r="I727" s="365"/>
      <c r="J727" s="365"/>
      <c r="K727" s="365"/>
      <c r="L727" s="365"/>
    </row>
    <row r="728" spans="3:12" s="99" customFormat="1" x14ac:dyDescent="0.25">
      <c r="C728" s="365"/>
      <c r="E728" s="365"/>
      <c r="F728" s="365"/>
      <c r="G728" s="365"/>
      <c r="H728" s="365"/>
      <c r="I728" s="365"/>
      <c r="J728" s="365"/>
      <c r="K728" s="365"/>
      <c r="L728" s="365"/>
    </row>
    <row r="729" spans="3:12" s="99" customFormat="1" x14ac:dyDescent="0.25">
      <c r="C729" s="365"/>
      <c r="E729" s="365"/>
      <c r="F729" s="365"/>
      <c r="G729" s="365"/>
      <c r="H729" s="365"/>
      <c r="I729" s="365"/>
      <c r="J729" s="365"/>
      <c r="K729" s="365"/>
      <c r="L729" s="365"/>
    </row>
    <row r="730" spans="3:12" s="99" customFormat="1" x14ac:dyDescent="0.25">
      <c r="C730" s="365"/>
      <c r="E730" s="365"/>
      <c r="F730" s="365"/>
      <c r="G730" s="365"/>
      <c r="H730" s="365"/>
      <c r="I730" s="365"/>
      <c r="J730" s="365"/>
      <c r="K730" s="365"/>
      <c r="L730" s="365"/>
    </row>
    <row r="731" spans="3:12" s="99" customFormat="1" x14ac:dyDescent="0.25">
      <c r="C731" s="365"/>
      <c r="E731" s="365"/>
      <c r="F731" s="365"/>
      <c r="G731" s="365"/>
      <c r="H731" s="365"/>
      <c r="I731" s="365"/>
      <c r="J731" s="365"/>
      <c r="K731" s="365"/>
      <c r="L731" s="365"/>
    </row>
    <row r="732" spans="3:12" s="99" customFormat="1" x14ac:dyDescent="0.25">
      <c r="C732" s="365"/>
      <c r="E732" s="365"/>
      <c r="F732" s="365"/>
      <c r="G732" s="365"/>
      <c r="H732" s="365"/>
      <c r="I732" s="365"/>
      <c r="J732" s="365"/>
      <c r="K732" s="365"/>
      <c r="L732" s="365"/>
    </row>
    <row r="733" spans="3:12" s="99" customFormat="1" x14ac:dyDescent="0.25">
      <c r="C733" s="365"/>
      <c r="E733" s="365"/>
      <c r="F733" s="365"/>
      <c r="G733" s="365"/>
      <c r="H733" s="365"/>
      <c r="I733" s="365"/>
      <c r="J733" s="365"/>
      <c r="K733" s="365"/>
      <c r="L733" s="365"/>
    </row>
    <row r="734" spans="3:12" s="99" customFormat="1" x14ac:dyDescent="0.25">
      <c r="C734" s="365"/>
      <c r="E734" s="365"/>
      <c r="F734" s="365"/>
      <c r="G734" s="365"/>
      <c r="H734" s="365"/>
      <c r="I734" s="365"/>
      <c r="J734" s="365"/>
      <c r="K734" s="365"/>
      <c r="L734" s="365"/>
    </row>
    <row r="735" spans="3:12" s="99" customFormat="1" x14ac:dyDescent="0.25">
      <c r="C735" s="365"/>
      <c r="E735" s="365"/>
      <c r="F735" s="365"/>
      <c r="G735" s="365"/>
      <c r="H735" s="365"/>
      <c r="I735" s="365"/>
      <c r="J735" s="365"/>
      <c r="K735" s="365"/>
      <c r="L735" s="365"/>
    </row>
    <row r="736" spans="3:12" s="99" customFormat="1" x14ac:dyDescent="0.25">
      <c r="C736" s="365"/>
      <c r="E736" s="365"/>
      <c r="F736" s="365"/>
      <c r="G736" s="365"/>
      <c r="H736" s="365"/>
      <c r="I736" s="365"/>
      <c r="J736" s="365"/>
      <c r="K736" s="365"/>
      <c r="L736" s="365"/>
    </row>
    <row r="737" spans="3:12" s="99" customFormat="1" x14ac:dyDescent="0.25">
      <c r="C737" s="365"/>
      <c r="E737" s="365"/>
      <c r="F737" s="365"/>
      <c r="G737" s="365"/>
      <c r="H737" s="365"/>
      <c r="I737" s="365"/>
      <c r="J737" s="365"/>
      <c r="K737" s="365"/>
      <c r="L737" s="365"/>
    </row>
    <row r="738" spans="3:12" s="99" customFormat="1" x14ac:dyDescent="0.25">
      <c r="C738" s="365"/>
      <c r="E738" s="365"/>
      <c r="F738" s="365"/>
      <c r="G738" s="365"/>
      <c r="H738" s="365"/>
      <c r="I738" s="365"/>
      <c r="J738" s="365"/>
      <c r="K738" s="365"/>
      <c r="L738" s="365"/>
    </row>
    <row r="739" spans="3:12" s="99" customFormat="1" x14ac:dyDescent="0.25">
      <c r="C739" s="365"/>
      <c r="E739" s="365"/>
      <c r="F739" s="365"/>
      <c r="G739" s="365"/>
      <c r="H739" s="365"/>
      <c r="I739" s="365"/>
      <c r="J739" s="365"/>
      <c r="K739" s="365"/>
      <c r="L739" s="365"/>
    </row>
    <row r="740" spans="3:12" s="99" customFormat="1" x14ac:dyDescent="0.25">
      <c r="C740" s="365"/>
      <c r="E740" s="365"/>
      <c r="F740" s="365"/>
      <c r="G740" s="365"/>
      <c r="H740" s="365"/>
      <c r="I740" s="365"/>
      <c r="J740" s="365"/>
      <c r="K740" s="365"/>
      <c r="L740" s="365"/>
    </row>
    <row r="741" spans="3:12" s="99" customFormat="1" x14ac:dyDescent="0.25">
      <c r="C741" s="365"/>
      <c r="E741" s="365"/>
      <c r="F741" s="365"/>
      <c r="G741" s="365"/>
      <c r="H741" s="365"/>
      <c r="I741" s="365"/>
      <c r="J741" s="365"/>
      <c r="K741" s="365"/>
      <c r="L741" s="365"/>
    </row>
    <row r="742" spans="3:12" s="99" customFormat="1" x14ac:dyDescent="0.25">
      <c r="C742" s="365"/>
      <c r="E742" s="365"/>
      <c r="F742" s="365"/>
      <c r="G742" s="365"/>
      <c r="H742" s="365"/>
      <c r="I742" s="365"/>
      <c r="J742" s="365"/>
      <c r="K742" s="365"/>
      <c r="L742" s="365"/>
    </row>
    <row r="743" spans="3:12" s="99" customFormat="1" x14ac:dyDescent="0.25">
      <c r="C743" s="365"/>
      <c r="E743" s="365"/>
      <c r="F743" s="365"/>
      <c r="G743" s="365"/>
      <c r="H743" s="365"/>
      <c r="I743" s="365"/>
      <c r="J743" s="365"/>
      <c r="K743" s="365"/>
      <c r="L743" s="365"/>
    </row>
    <row r="744" spans="3:12" s="99" customFormat="1" x14ac:dyDescent="0.25">
      <c r="C744" s="365"/>
      <c r="E744" s="365"/>
      <c r="F744" s="365"/>
      <c r="G744" s="365"/>
      <c r="H744" s="365"/>
      <c r="I744" s="365"/>
      <c r="J744" s="365"/>
      <c r="K744" s="365"/>
      <c r="L744" s="365"/>
    </row>
    <row r="745" spans="3:12" s="99" customFormat="1" x14ac:dyDescent="0.25">
      <c r="C745" s="365"/>
      <c r="E745" s="365"/>
      <c r="F745" s="365"/>
      <c r="G745" s="365"/>
      <c r="H745" s="365"/>
      <c r="I745" s="365"/>
      <c r="J745" s="365"/>
      <c r="K745" s="365"/>
      <c r="L745" s="365"/>
    </row>
    <row r="746" spans="3:12" s="99" customFormat="1" x14ac:dyDescent="0.25">
      <c r="C746" s="365"/>
      <c r="E746" s="365"/>
      <c r="F746" s="365"/>
      <c r="G746" s="365"/>
      <c r="H746" s="365"/>
      <c r="I746" s="365"/>
      <c r="J746" s="365"/>
      <c r="K746" s="365"/>
      <c r="L746" s="365"/>
    </row>
    <row r="747" spans="3:12" s="99" customFormat="1" x14ac:dyDescent="0.25">
      <c r="C747" s="365"/>
      <c r="E747" s="365"/>
      <c r="F747" s="365"/>
      <c r="G747" s="365"/>
      <c r="H747" s="365"/>
      <c r="I747" s="365"/>
      <c r="J747" s="365"/>
      <c r="K747" s="365"/>
      <c r="L747" s="365"/>
    </row>
    <row r="748" spans="3:12" s="99" customFormat="1" x14ac:dyDescent="0.25">
      <c r="C748" s="365"/>
      <c r="E748" s="365"/>
      <c r="F748" s="365"/>
      <c r="G748" s="365"/>
      <c r="H748" s="365"/>
      <c r="I748" s="365"/>
      <c r="J748" s="365"/>
      <c r="K748" s="365"/>
      <c r="L748" s="365"/>
    </row>
    <row r="749" spans="3:12" s="99" customFormat="1" x14ac:dyDescent="0.25">
      <c r="C749" s="365"/>
      <c r="E749" s="365"/>
      <c r="F749" s="365"/>
      <c r="G749" s="365"/>
      <c r="H749" s="365"/>
      <c r="I749" s="365"/>
      <c r="J749" s="365"/>
      <c r="K749" s="365"/>
      <c r="L749" s="365"/>
    </row>
    <row r="750" spans="3:12" s="99" customFormat="1" x14ac:dyDescent="0.25">
      <c r="C750" s="365"/>
      <c r="E750" s="365"/>
      <c r="F750" s="365"/>
      <c r="G750" s="365"/>
      <c r="H750" s="365"/>
      <c r="I750" s="365"/>
      <c r="J750" s="365"/>
      <c r="K750" s="365"/>
      <c r="L750" s="365"/>
    </row>
    <row r="751" spans="3:12" s="99" customFormat="1" x14ac:dyDescent="0.25">
      <c r="C751" s="365"/>
      <c r="E751" s="365"/>
      <c r="F751" s="365"/>
      <c r="G751" s="365"/>
      <c r="H751" s="365"/>
      <c r="I751" s="365"/>
      <c r="J751" s="365"/>
      <c r="K751" s="365"/>
      <c r="L751" s="365"/>
    </row>
    <row r="752" spans="3:12" s="99" customFormat="1" x14ac:dyDescent="0.25">
      <c r="C752" s="365"/>
      <c r="E752" s="365"/>
      <c r="F752" s="365"/>
      <c r="G752" s="365"/>
      <c r="H752" s="365"/>
      <c r="I752" s="365"/>
      <c r="J752" s="365"/>
      <c r="K752" s="365"/>
      <c r="L752" s="365"/>
    </row>
    <row r="753" spans="3:12" s="99" customFormat="1" x14ac:dyDescent="0.25">
      <c r="C753" s="365"/>
      <c r="E753" s="365"/>
      <c r="F753" s="365"/>
      <c r="G753" s="365"/>
      <c r="H753" s="365"/>
      <c r="I753" s="365"/>
      <c r="J753" s="365"/>
      <c r="K753" s="365"/>
      <c r="L753" s="365"/>
    </row>
    <row r="754" spans="3:12" s="99" customFormat="1" x14ac:dyDescent="0.25">
      <c r="C754" s="365"/>
      <c r="E754" s="365"/>
      <c r="F754" s="365"/>
      <c r="G754" s="365"/>
      <c r="H754" s="365"/>
      <c r="I754" s="365"/>
      <c r="J754" s="365"/>
      <c r="K754" s="365"/>
      <c r="L754" s="365"/>
    </row>
    <row r="755" spans="3:12" s="99" customFormat="1" x14ac:dyDescent="0.25">
      <c r="C755" s="365"/>
      <c r="E755" s="365"/>
      <c r="F755" s="365"/>
      <c r="G755" s="365"/>
      <c r="H755" s="365"/>
      <c r="I755" s="365"/>
      <c r="J755" s="365"/>
      <c r="K755" s="365"/>
      <c r="L755" s="365"/>
    </row>
    <row r="756" spans="3:12" s="99" customFormat="1" x14ac:dyDescent="0.25">
      <c r="C756" s="365"/>
      <c r="E756" s="365"/>
      <c r="F756" s="365"/>
      <c r="G756" s="365"/>
      <c r="H756" s="365"/>
      <c r="I756" s="365"/>
      <c r="J756" s="365"/>
      <c r="K756" s="365"/>
      <c r="L756" s="365"/>
    </row>
    <row r="757" spans="3:12" s="99" customFormat="1" x14ac:dyDescent="0.25">
      <c r="C757" s="365"/>
      <c r="E757" s="365"/>
      <c r="F757" s="365"/>
      <c r="G757" s="365"/>
      <c r="H757" s="365"/>
      <c r="I757" s="365"/>
      <c r="J757" s="365"/>
      <c r="K757" s="365"/>
      <c r="L757" s="365"/>
    </row>
    <row r="758" spans="3:12" s="99" customFormat="1" x14ac:dyDescent="0.25">
      <c r="C758" s="365"/>
      <c r="E758" s="365"/>
      <c r="F758" s="365"/>
      <c r="G758" s="365"/>
      <c r="H758" s="365"/>
      <c r="I758" s="365"/>
      <c r="J758" s="365"/>
      <c r="K758" s="365"/>
      <c r="L758" s="365"/>
    </row>
    <row r="759" spans="3:12" s="99" customFormat="1" x14ac:dyDescent="0.25">
      <c r="C759" s="365"/>
      <c r="E759" s="365"/>
      <c r="F759" s="365"/>
      <c r="G759" s="365"/>
      <c r="H759" s="365"/>
      <c r="I759" s="365"/>
      <c r="J759" s="365"/>
      <c r="K759" s="365"/>
      <c r="L759" s="365"/>
    </row>
    <row r="760" spans="3:12" s="99" customFormat="1" x14ac:dyDescent="0.25">
      <c r="C760" s="365"/>
      <c r="E760" s="365"/>
      <c r="F760" s="365"/>
      <c r="G760" s="365"/>
      <c r="H760" s="365"/>
      <c r="I760" s="365"/>
      <c r="J760" s="365"/>
      <c r="K760" s="365"/>
      <c r="L760" s="365"/>
    </row>
    <row r="761" spans="3:12" s="99" customFormat="1" x14ac:dyDescent="0.25">
      <c r="C761" s="365"/>
      <c r="E761" s="365"/>
      <c r="F761" s="365"/>
      <c r="G761" s="365"/>
      <c r="H761" s="365"/>
      <c r="I761" s="365"/>
      <c r="J761" s="365"/>
      <c r="K761" s="365"/>
      <c r="L761" s="365"/>
    </row>
    <row r="762" spans="3:12" s="99" customFormat="1" x14ac:dyDescent="0.25">
      <c r="C762" s="365"/>
      <c r="E762" s="365"/>
      <c r="F762" s="365"/>
      <c r="G762" s="365"/>
      <c r="H762" s="365"/>
      <c r="I762" s="365"/>
      <c r="J762" s="365"/>
      <c r="K762" s="365"/>
      <c r="L762" s="365"/>
    </row>
    <row r="763" spans="3:12" s="99" customFormat="1" x14ac:dyDescent="0.25">
      <c r="C763" s="365"/>
      <c r="E763" s="365"/>
      <c r="F763" s="365"/>
      <c r="G763" s="365"/>
      <c r="H763" s="365"/>
      <c r="I763" s="365"/>
      <c r="J763" s="365"/>
      <c r="K763" s="365"/>
      <c r="L763" s="365"/>
    </row>
    <row r="764" spans="3:12" s="99" customFormat="1" x14ac:dyDescent="0.25">
      <c r="C764" s="365"/>
      <c r="E764" s="365"/>
      <c r="F764" s="365"/>
      <c r="G764" s="365"/>
      <c r="H764" s="365"/>
      <c r="I764" s="365"/>
      <c r="J764" s="365"/>
      <c r="K764" s="365"/>
      <c r="L764" s="365"/>
    </row>
    <row r="765" spans="3:12" s="99" customFormat="1" x14ac:dyDescent="0.25">
      <c r="C765" s="365"/>
      <c r="E765" s="365"/>
      <c r="F765" s="365"/>
      <c r="G765" s="365"/>
      <c r="H765" s="365"/>
      <c r="I765" s="365"/>
      <c r="J765" s="365"/>
      <c r="K765" s="365"/>
      <c r="L765" s="365"/>
    </row>
    <row r="766" spans="3:12" s="99" customFormat="1" x14ac:dyDescent="0.25">
      <c r="C766" s="365"/>
      <c r="E766" s="365"/>
      <c r="F766" s="365"/>
      <c r="G766" s="365"/>
      <c r="H766" s="365"/>
      <c r="I766" s="365"/>
      <c r="J766" s="365"/>
      <c r="K766" s="365"/>
      <c r="L766" s="365"/>
    </row>
    <row r="767" spans="3:12" s="99" customFormat="1" x14ac:dyDescent="0.25">
      <c r="C767" s="365"/>
      <c r="E767" s="365"/>
      <c r="F767" s="365"/>
      <c r="G767" s="365"/>
      <c r="H767" s="365"/>
      <c r="I767" s="365"/>
      <c r="J767" s="365"/>
      <c r="K767" s="365"/>
      <c r="L767" s="365"/>
    </row>
    <row r="768" spans="3:12" s="99" customFormat="1" x14ac:dyDescent="0.25">
      <c r="C768" s="365"/>
      <c r="E768" s="365"/>
      <c r="F768" s="365"/>
      <c r="G768" s="365"/>
      <c r="H768" s="365"/>
      <c r="I768" s="365"/>
      <c r="J768" s="365"/>
      <c r="K768" s="365"/>
      <c r="L768" s="365"/>
    </row>
    <row r="769" spans="3:12" s="99" customFormat="1" x14ac:dyDescent="0.25">
      <c r="C769" s="365"/>
      <c r="E769" s="365"/>
      <c r="F769" s="365"/>
      <c r="G769" s="365"/>
      <c r="H769" s="365"/>
      <c r="I769" s="365"/>
      <c r="J769" s="365"/>
      <c r="K769" s="365"/>
      <c r="L769" s="365"/>
    </row>
    <row r="770" spans="3:12" s="99" customFormat="1" x14ac:dyDescent="0.25">
      <c r="C770" s="365"/>
      <c r="E770" s="365"/>
      <c r="F770" s="365"/>
      <c r="G770" s="365"/>
      <c r="H770" s="365"/>
      <c r="I770" s="365"/>
      <c r="J770" s="365"/>
      <c r="K770" s="365"/>
      <c r="L770" s="365"/>
    </row>
    <row r="771" spans="3:12" s="99" customFormat="1" x14ac:dyDescent="0.25">
      <c r="C771" s="365"/>
      <c r="E771" s="365"/>
      <c r="F771" s="365"/>
      <c r="G771" s="365"/>
      <c r="H771" s="365"/>
      <c r="I771" s="365"/>
      <c r="J771" s="365"/>
      <c r="K771" s="365"/>
      <c r="L771" s="365"/>
    </row>
    <row r="772" spans="3:12" s="99" customFormat="1" x14ac:dyDescent="0.25">
      <c r="C772" s="365"/>
      <c r="E772" s="365"/>
      <c r="F772" s="365"/>
      <c r="G772" s="365"/>
      <c r="H772" s="365"/>
      <c r="I772" s="365"/>
      <c r="J772" s="365"/>
      <c r="K772" s="365"/>
      <c r="L772" s="365"/>
    </row>
    <row r="773" spans="3:12" s="99" customFormat="1" x14ac:dyDescent="0.25">
      <c r="C773" s="365"/>
      <c r="E773" s="365"/>
      <c r="F773" s="365"/>
      <c r="G773" s="365"/>
      <c r="H773" s="365"/>
      <c r="I773" s="365"/>
      <c r="J773" s="365"/>
      <c r="K773" s="365"/>
      <c r="L773" s="365"/>
    </row>
    <row r="774" spans="3:12" s="99" customFormat="1" x14ac:dyDescent="0.25">
      <c r="C774" s="365"/>
      <c r="E774" s="365"/>
      <c r="F774" s="365"/>
      <c r="G774" s="365"/>
      <c r="H774" s="365"/>
      <c r="I774" s="365"/>
      <c r="J774" s="365"/>
      <c r="K774" s="365"/>
      <c r="L774" s="365"/>
    </row>
    <row r="775" spans="3:12" s="99" customFormat="1" x14ac:dyDescent="0.25">
      <c r="C775" s="365"/>
      <c r="E775" s="365"/>
      <c r="F775" s="365"/>
      <c r="G775" s="365"/>
      <c r="H775" s="365"/>
      <c r="I775" s="365"/>
      <c r="J775" s="365"/>
      <c r="K775" s="365"/>
      <c r="L775" s="365"/>
    </row>
    <row r="776" spans="3:12" s="99" customFormat="1" x14ac:dyDescent="0.25">
      <c r="C776" s="365"/>
      <c r="E776" s="365"/>
      <c r="F776" s="365"/>
      <c r="G776" s="365"/>
      <c r="H776" s="365"/>
      <c r="I776" s="365"/>
      <c r="J776" s="365"/>
      <c r="K776" s="365"/>
      <c r="L776" s="365"/>
    </row>
    <row r="777" spans="3:12" s="99" customFormat="1" x14ac:dyDescent="0.25">
      <c r="C777" s="365"/>
      <c r="E777" s="365"/>
      <c r="F777" s="365"/>
      <c r="G777" s="365"/>
      <c r="H777" s="365"/>
      <c r="I777" s="365"/>
      <c r="J777" s="365"/>
      <c r="K777" s="365"/>
      <c r="L777" s="365"/>
    </row>
    <row r="778" spans="3:12" s="99" customFormat="1" x14ac:dyDescent="0.25">
      <c r="C778" s="365"/>
      <c r="E778" s="365"/>
      <c r="F778" s="365"/>
      <c r="G778" s="365"/>
      <c r="H778" s="365"/>
      <c r="I778" s="365"/>
      <c r="J778" s="365"/>
      <c r="K778" s="365"/>
      <c r="L778" s="365"/>
    </row>
    <row r="779" spans="3:12" s="99" customFormat="1" x14ac:dyDescent="0.25">
      <c r="C779" s="365"/>
      <c r="E779" s="365"/>
      <c r="F779" s="365"/>
      <c r="G779" s="365"/>
      <c r="H779" s="365"/>
      <c r="I779" s="365"/>
      <c r="J779" s="365"/>
      <c r="K779" s="365"/>
      <c r="L779" s="365"/>
    </row>
    <row r="780" spans="3:12" s="99" customFormat="1" x14ac:dyDescent="0.25">
      <c r="C780" s="365"/>
      <c r="E780" s="365"/>
      <c r="F780" s="365"/>
      <c r="G780" s="365"/>
      <c r="H780" s="365"/>
      <c r="I780" s="365"/>
      <c r="J780" s="365"/>
      <c r="K780" s="365"/>
      <c r="L780" s="365"/>
    </row>
    <row r="781" spans="3:12" s="99" customFormat="1" x14ac:dyDescent="0.25">
      <c r="C781" s="365"/>
      <c r="E781" s="365"/>
      <c r="F781" s="365"/>
      <c r="G781" s="365"/>
      <c r="H781" s="365"/>
      <c r="I781" s="365"/>
      <c r="J781" s="365"/>
      <c r="K781" s="365"/>
      <c r="L781" s="365"/>
    </row>
    <row r="782" spans="3:12" s="99" customFormat="1" x14ac:dyDescent="0.25">
      <c r="C782" s="365"/>
      <c r="E782" s="365"/>
      <c r="F782" s="365"/>
      <c r="G782" s="365"/>
      <c r="H782" s="365"/>
      <c r="I782" s="365"/>
      <c r="J782" s="365"/>
      <c r="K782" s="365"/>
      <c r="L782" s="365"/>
    </row>
    <row r="783" spans="3:12" s="99" customFormat="1" x14ac:dyDescent="0.25">
      <c r="C783" s="365"/>
      <c r="E783" s="365"/>
      <c r="F783" s="365"/>
      <c r="G783" s="365"/>
      <c r="H783" s="365"/>
      <c r="I783" s="365"/>
      <c r="J783" s="365"/>
      <c r="K783" s="365"/>
      <c r="L783" s="365"/>
    </row>
    <row r="784" spans="3:12" s="99" customFormat="1" x14ac:dyDescent="0.25">
      <c r="C784" s="365"/>
      <c r="E784" s="365"/>
      <c r="F784" s="365"/>
      <c r="G784" s="365"/>
      <c r="H784" s="365"/>
      <c r="I784" s="365"/>
      <c r="J784" s="365"/>
      <c r="K784" s="365"/>
      <c r="L784" s="365"/>
    </row>
    <row r="785" spans="3:12" s="99" customFormat="1" x14ac:dyDescent="0.25">
      <c r="C785" s="365"/>
      <c r="E785" s="365"/>
      <c r="F785" s="365"/>
      <c r="G785" s="365"/>
      <c r="H785" s="365"/>
      <c r="I785" s="365"/>
      <c r="J785" s="365"/>
      <c r="K785" s="365"/>
      <c r="L785" s="365"/>
    </row>
    <row r="786" spans="3:12" s="99" customFormat="1" x14ac:dyDescent="0.25">
      <c r="C786" s="365"/>
      <c r="E786" s="365"/>
      <c r="F786" s="365"/>
      <c r="G786" s="365"/>
      <c r="H786" s="365"/>
      <c r="I786" s="365"/>
      <c r="J786" s="365"/>
      <c r="K786" s="365"/>
      <c r="L786" s="365"/>
    </row>
    <row r="787" spans="3:12" s="99" customFormat="1" x14ac:dyDescent="0.25">
      <c r="C787" s="365"/>
      <c r="E787" s="365"/>
      <c r="F787" s="365"/>
      <c r="G787" s="365"/>
      <c r="H787" s="365"/>
      <c r="I787" s="365"/>
      <c r="J787" s="365"/>
      <c r="K787" s="365"/>
      <c r="L787" s="365"/>
    </row>
    <row r="788" spans="3:12" s="99" customFormat="1" x14ac:dyDescent="0.25">
      <c r="C788" s="365"/>
      <c r="E788" s="365"/>
      <c r="F788" s="365"/>
      <c r="G788" s="365"/>
      <c r="H788" s="365"/>
      <c r="I788" s="365"/>
      <c r="J788" s="365"/>
      <c r="K788" s="365"/>
      <c r="L788" s="365"/>
    </row>
    <row r="789" spans="3:12" s="99" customFormat="1" x14ac:dyDescent="0.25">
      <c r="C789" s="365"/>
      <c r="E789" s="365"/>
      <c r="F789" s="365"/>
      <c r="G789" s="365"/>
      <c r="H789" s="365"/>
      <c r="I789" s="365"/>
      <c r="J789" s="365"/>
      <c r="K789" s="365"/>
      <c r="L789" s="365"/>
    </row>
    <row r="790" spans="3:12" s="99" customFormat="1" x14ac:dyDescent="0.25">
      <c r="C790" s="365"/>
      <c r="E790" s="365"/>
      <c r="F790" s="365"/>
      <c r="G790" s="365"/>
      <c r="H790" s="365"/>
      <c r="I790" s="365"/>
      <c r="J790" s="365"/>
      <c r="K790" s="365"/>
      <c r="L790" s="365"/>
    </row>
    <row r="791" spans="3:12" s="99" customFormat="1" x14ac:dyDescent="0.25">
      <c r="C791" s="365"/>
      <c r="E791" s="365"/>
      <c r="F791" s="365"/>
      <c r="G791" s="365"/>
      <c r="H791" s="365"/>
      <c r="I791" s="365"/>
      <c r="J791" s="365"/>
      <c r="K791" s="365"/>
      <c r="L791" s="365"/>
    </row>
    <row r="792" spans="3:12" s="99" customFormat="1" x14ac:dyDescent="0.25">
      <c r="C792" s="365"/>
      <c r="E792" s="365"/>
      <c r="F792" s="365"/>
      <c r="G792" s="365"/>
      <c r="H792" s="365"/>
      <c r="I792" s="365"/>
      <c r="J792" s="365"/>
      <c r="K792" s="365"/>
      <c r="L792" s="365"/>
    </row>
    <row r="793" spans="3:12" s="99" customFormat="1" x14ac:dyDescent="0.25">
      <c r="C793" s="365"/>
      <c r="E793" s="365"/>
      <c r="F793" s="365"/>
      <c r="G793" s="365"/>
      <c r="H793" s="365"/>
      <c r="I793" s="365"/>
      <c r="J793" s="365"/>
      <c r="K793" s="365"/>
      <c r="L793" s="365"/>
    </row>
    <row r="794" spans="3:12" s="99" customFormat="1" x14ac:dyDescent="0.25">
      <c r="C794" s="365"/>
      <c r="E794" s="365"/>
      <c r="F794" s="365"/>
      <c r="G794" s="365"/>
      <c r="H794" s="365"/>
      <c r="I794" s="365"/>
      <c r="J794" s="365"/>
      <c r="K794" s="365"/>
      <c r="L794" s="365"/>
    </row>
    <row r="795" spans="3:12" s="99" customFormat="1" x14ac:dyDescent="0.25">
      <c r="C795" s="365"/>
      <c r="E795" s="365"/>
      <c r="F795" s="365"/>
      <c r="G795" s="365"/>
      <c r="H795" s="365"/>
      <c r="I795" s="365"/>
      <c r="J795" s="365"/>
      <c r="K795" s="365"/>
      <c r="L795" s="365"/>
    </row>
    <row r="796" spans="3:12" s="99" customFormat="1" x14ac:dyDescent="0.25">
      <c r="C796" s="365"/>
      <c r="E796" s="365"/>
      <c r="F796" s="365"/>
      <c r="G796" s="365"/>
      <c r="H796" s="365"/>
      <c r="I796" s="365"/>
      <c r="J796" s="365"/>
      <c r="K796" s="365"/>
      <c r="L796" s="365"/>
    </row>
    <row r="797" spans="3:12" s="99" customFormat="1" x14ac:dyDescent="0.25">
      <c r="C797" s="365"/>
      <c r="E797" s="365"/>
      <c r="F797" s="365"/>
      <c r="G797" s="365"/>
      <c r="H797" s="365"/>
      <c r="I797" s="365"/>
      <c r="J797" s="365"/>
      <c r="K797" s="365"/>
      <c r="L797" s="365"/>
    </row>
    <row r="798" spans="3:12" s="99" customFormat="1" x14ac:dyDescent="0.25">
      <c r="C798" s="365"/>
      <c r="E798" s="365"/>
      <c r="F798" s="365"/>
      <c r="G798" s="365"/>
      <c r="H798" s="365"/>
      <c r="I798" s="365"/>
      <c r="J798" s="365"/>
      <c r="K798" s="365"/>
      <c r="L798" s="365"/>
    </row>
    <row r="799" spans="3:12" s="99" customFormat="1" x14ac:dyDescent="0.25">
      <c r="C799" s="365"/>
      <c r="E799" s="365"/>
      <c r="F799" s="365"/>
      <c r="G799" s="365"/>
      <c r="H799" s="365"/>
      <c r="I799" s="365"/>
      <c r="J799" s="365"/>
      <c r="K799" s="365"/>
      <c r="L799" s="365"/>
    </row>
    <row r="800" spans="3:12" s="99" customFormat="1" x14ac:dyDescent="0.25">
      <c r="C800" s="365"/>
      <c r="E800" s="365"/>
      <c r="F800" s="365"/>
      <c r="G800" s="365"/>
      <c r="H800" s="365"/>
      <c r="I800" s="365"/>
      <c r="J800" s="365"/>
      <c r="K800" s="365"/>
      <c r="L800" s="365"/>
    </row>
    <row r="801" spans="3:12" s="99" customFormat="1" x14ac:dyDescent="0.25">
      <c r="C801" s="365"/>
      <c r="E801" s="365"/>
      <c r="F801" s="365"/>
      <c r="G801" s="365"/>
      <c r="H801" s="365"/>
      <c r="I801" s="365"/>
      <c r="J801" s="365"/>
      <c r="K801" s="365"/>
      <c r="L801" s="365"/>
    </row>
    <row r="802" spans="3:12" s="99" customFormat="1" x14ac:dyDescent="0.25">
      <c r="C802" s="365"/>
      <c r="E802" s="365"/>
      <c r="F802" s="365"/>
      <c r="G802" s="365"/>
      <c r="H802" s="365"/>
      <c r="I802" s="365"/>
      <c r="J802" s="365"/>
      <c r="K802" s="365"/>
      <c r="L802" s="365"/>
    </row>
    <row r="803" spans="3:12" s="99" customFormat="1" x14ac:dyDescent="0.25">
      <c r="C803" s="365"/>
      <c r="E803" s="365"/>
      <c r="F803" s="365"/>
      <c r="G803" s="365"/>
      <c r="H803" s="365"/>
      <c r="I803" s="365"/>
      <c r="J803" s="365"/>
      <c r="K803" s="365"/>
      <c r="L803" s="365"/>
    </row>
    <row r="804" spans="3:12" s="99" customFormat="1" x14ac:dyDescent="0.25">
      <c r="C804" s="365"/>
      <c r="E804" s="365"/>
      <c r="F804" s="365"/>
      <c r="G804" s="365"/>
      <c r="H804" s="365"/>
      <c r="I804" s="365"/>
      <c r="J804" s="365"/>
      <c r="K804" s="365"/>
      <c r="L804" s="365"/>
    </row>
    <row r="805" spans="3:12" s="99" customFormat="1" x14ac:dyDescent="0.25">
      <c r="C805" s="365"/>
      <c r="E805" s="365"/>
      <c r="F805" s="365"/>
      <c r="G805" s="365"/>
      <c r="H805" s="365"/>
      <c r="I805" s="365"/>
      <c r="J805" s="365"/>
      <c r="K805" s="365"/>
      <c r="L805" s="365"/>
    </row>
    <row r="806" spans="3:12" s="99" customFormat="1" x14ac:dyDescent="0.25">
      <c r="C806" s="365"/>
      <c r="E806" s="365"/>
      <c r="F806" s="365"/>
      <c r="G806" s="365"/>
      <c r="H806" s="365"/>
      <c r="I806" s="365"/>
      <c r="J806" s="365"/>
      <c r="K806" s="365"/>
      <c r="L806" s="365"/>
    </row>
    <row r="807" spans="3:12" s="99" customFormat="1" x14ac:dyDescent="0.25">
      <c r="C807" s="365"/>
      <c r="E807" s="365"/>
      <c r="F807" s="365"/>
      <c r="G807" s="365"/>
      <c r="H807" s="365"/>
      <c r="I807" s="365"/>
      <c r="J807" s="365"/>
      <c r="K807" s="365"/>
      <c r="L807" s="365"/>
    </row>
    <row r="808" spans="3:12" s="99" customFormat="1" x14ac:dyDescent="0.25">
      <c r="C808" s="365"/>
      <c r="E808" s="365"/>
      <c r="F808" s="365"/>
      <c r="G808" s="365"/>
      <c r="H808" s="365"/>
      <c r="I808" s="365"/>
      <c r="J808" s="365"/>
      <c r="K808" s="365"/>
      <c r="L808" s="365"/>
    </row>
    <row r="809" spans="3:12" s="99" customFormat="1" x14ac:dyDescent="0.25">
      <c r="C809" s="365"/>
      <c r="E809" s="365"/>
      <c r="F809" s="365"/>
      <c r="G809" s="365"/>
      <c r="H809" s="365"/>
      <c r="I809" s="365"/>
      <c r="J809" s="365"/>
      <c r="K809" s="365"/>
      <c r="L809" s="365"/>
    </row>
    <row r="810" spans="3:12" s="99" customFormat="1" x14ac:dyDescent="0.25">
      <c r="C810" s="365"/>
      <c r="E810" s="365"/>
      <c r="F810" s="365"/>
      <c r="G810" s="365"/>
      <c r="H810" s="365"/>
      <c r="I810" s="365"/>
      <c r="J810" s="365"/>
      <c r="K810" s="365"/>
      <c r="L810" s="365"/>
    </row>
    <row r="811" spans="3:12" s="99" customFormat="1" x14ac:dyDescent="0.25">
      <c r="C811" s="365"/>
      <c r="E811" s="365"/>
      <c r="F811" s="365"/>
      <c r="G811" s="365"/>
      <c r="H811" s="365"/>
      <c r="I811" s="365"/>
      <c r="J811" s="365"/>
      <c r="K811" s="365"/>
      <c r="L811" s="365"/>
    </row>
    <row r="812" spans="3:12" s="99" customFormat="1" x14ac:dyDescent="0.25">
      <c r="C812" s="365"/>
      <c r="E812" s="365"/>
      <c r="F812" s="365"/>
      <c r="G812" s="365"/>
      <c r="H812" s="365"/>
      <c r="I812" s="365"/>
      <c r="J812" s="365"/>
      <c r="K812" s="365"/>
      <c r="L812" s="365"/>
    </row>
    <row r="813" spans="3:12" s="99" customFormat="1" x14ac:dyDescent="0.25">
      <c r="C813" s="365"/>
      <c r="E813" s="365"/>
      <c r="F813" s="365"/>
      <c r="G813" s="365"/>
      <c r="H813" s="365"/>
      <c r="I813" s="365"/>
      <c r="J813" s="365"/>
      <c r="K813" s="365"/>
      <c r="L813" s="365"/>
    </row>
    <row r="814" spans="3:12" s="99" customFormat="1" x14ac:dyDescent="0.25">
      <c r="C814" s="365"/>
      <c r="E814" s="365"/>
      <c r="F814" s="365"/>
      <c r="G814" s="365"/>
      <c r="H814" s="365"/>
      <c r="I814" s="365"/>
      <c r="J814" s="365"/>
      <c r="K814" s="365"/>
      <c r="L814" s="365"/>
    </row>
    <row r="815" spans="3:12" s="99" customFormat="1" x14ac:dyDescent="0.25">
      <c r="C815" s="365"/>
      <c r="E815" s="365"/>
      <c r="F815" s="365"/>
      <c r="G815" s="365"/>
      <c r="H815" s="365"/>
      <c r="I815" s="365"/>
      <c r="J815" s="365"/>
      <c r="K815" s="365"/>
      <c r="L815" s="365"/>
    </row>
    <row r="816" spans="3:12" s="99" customFormat="1" x14ac:dyDescent="0.25">
      <c r="C816" s="365"/>
      <c r="E816" s="365"/>
      <c r="F816" s="365"/>
      <c r="G816" s="365"/>
      <c r="H816" s="365"/>
      <c r="I816" s="365"/>
      <c r="J816" s="365"/>
      <c r="K816" s="365"/>
      <c r="L816" s="365"/>
    </row>
    <row r="817" spans="3:12" s="99" customFormat="1" x14ac:dyDescent="0.25">
      <c r="C817" s="365"/>
      <c r="E817" s="365"/>
      <c r="F817" s="365"/>
      <c r="G817" s="365"/>
      <c r="H817" s="365"/>
      <c r="I817" s="365"/>
      <c r="J817" s="365"/>
      <c r="K817" s="365"/>
      <c r="L817" s="365"/>
    </row>
    <row r="818" spans="3:12" s="99" customFormat="1" x14ac:dyDescent="0.25">
      <c r="C818" s="365"/>
      <c r="E818" s="365"/>
      <c r="F818" s="365"/>
      <c r="G818" s="365"/>
      <c r="H818" s="365"/>
      <c r="I818" s="365"/>
      <c r="J818" s="365"/>
      <c r="K818" s="365"/>
      <c r="L818" s="365"/>
    </row>
    <row r="819" spans="3:12" s="99" customFormat="1" x14ac:dyDescent="0.25">
      <c r="C819" s="365"/>
      <c r="E819" s="365"/>
      <c r="F819" s="365"/>
      <c r="G819" s="365"/>
      <c r="H819" s="365"/>
      <c r="I819" s="365"/>
      <c r="J819" s="365"/>
      <c r="K819" s="365"/>
      <c r="L819" s="365"/>
    </row>
    <row r="820" spans="3:12" s="99" customFormat="1" x14ac:dyDescent="0.25">
      <c r="C820" s="365"/>
      <c r="E820" s="365"/>
      <c r="F820" s="365"/>
      <c r="G820" s="365"/>
      <c r="H820" s="365"/>
      <c r="I820" s="365"/>
      <c r="J820" s="365"/>
      <c r="K820" s="365"/>
      <c r="L820" s="365"/>
    </row>
    <row r="821" spans="3:12" s="99" customFormat="1" x14ac:dyDescent="0.25">
      <c r="C821" s="365"/>
      <c r="E821" s="365"/>
      <c r="F821" s="365"/>
      <c r="G821" s="365"/>
      <c r="H821" s="365"/>
      <c r="I821" s="365"/>
      <c r="J821" s="365"/>
      <c r="K821" s="365"/>
      <c r="L821" s="365"/>
    </row>
    <row r="822" spans="3:12" s="99" customFormat="1" x14ac:dyDescent="0.25">
      <c r="C822" s="365"/>
      <c r="E822" s="365"/>
      <c r="F822" s="365"/>
      <c r="G822" s="365"/>
      <c r="H822" s="365"/>
      <c r="I822" s="365"/>
      <c r="J822" s="365"/>
      <c r="K822" s="365"/>
      <c r="L822" s="365"/>
    </row>
    <row r="823" spans="3:12" s="99" customFormat="1" x14ac:dyDescent="0.25">
      <c r="C823" s="365"/>
      <c r="E823" s="365"/>
      <c r="F823" s="365"/>
      <c r="G823" s="365"/>
      <c r="H823" s="365"/>
      <c r="I823" s="365"/>
      <c r="J823" s="365"/>
      <c r="K823" s="365"/>
      <c r="L823" s="365"/>
    </row>
    <row r="824" spans="3:12" s="99" customFormat="1" x14ac:dyDescent="0.25">
      <c r="C824" s="365"/>
      <c r="E824" s="365"/>
      <c r="F824" s="365"/>
      <c r="G824" s="365"/>
      <c r="H824" s="365"/>
      <c r="I824" s="365"/>
      <c r="J824" s="365"/>
      <c r="K824" s="365"/>
      <c r="L824" s="365"/>
    </row>
    <row r="825" spans="3:12" s="99" customFormat="1" x14ac:dyDescent="0.25">
      <c r="C825" s="365"/>
      <c r="E825" s="365"/>
      <c r="F825" s="365"/>
      <c r="G825" s="365"/>
      <c r="H825" s="365"/>
      <c r="I825" s="365"/>
      <c r="J825" s="365"/>
      <c r="K825" s="365"/>
      <c r="L825" s="365"/>
    </row>
    <row r="826" spans="3:12" s="99" customFormat="1" x14ac:dyDescent="0.25">
      <c r="C826" s="365"/>
      <c r="E826" s="365"/>
      <c r="F826" s="365"/>
      <c r="G826" s="365"/>
      <c r="H826" s="365"/>
      <c r="I826" s="365"/>
      <c r="J826" s="365"/>
      <c r="K826" s="365"/>
      <c r="L826" s="365"/>
    </row>
    <row r="827" spans="3:12" s="99" customFormat="1" x14ac:dyDescent="0.25">
      <c r="C827" s="365"/>
      <c r="E827" s="365"/>
      <c r="F827" s="365"/>
      <c r="G827" s="365"/>
      <c r="H827" s="365"/>
      <c r="I827" s="365"/>
      <c r="J827" s="365"/>
      <c r="K827" s="365"/>
      <c r="L827" s="365"/>
    </row>
    <row r="828" spans="3:12" s="99" customFormat="1" x14ac:dyDescent="0.25">
      <c r="C828" s="365"/>
      <c r="E828" s="365"/>
      <c r="F828" s="365"/>
      <c r="G828" s="365"/>
      <c r="H828" s="365"/>
      <c r="I828" s="365"/>
      <c r="J828" s="365"/>
      <c r="K828" s="365"/>
      <c r="L828" s="365"/>
    </row>
    <row r="829" spans="3:12" s="99" customFormat="1" x14ac:dyDescent="0.25">
      <c r="C829" s="365"/>
      <c r="E829" s="365"/>
      <c r="F829" s="365"/>
      <c r="G829" s="365"/>
      <c r="H829" s="365"/>
      <c r="I829" s="365"/>
      <c r="J829" s="365"/>
      <c r="K829" s="365"/>
      <c r="L829" s="365"/>
    </row>
    <row r="830" spans="3:12" s="99" customFormat="1" x14ac:dyDescent="0.25">
      <c r="C830" s="365"/>
      <c r="E830" s="365"/>
      <c r="F830" s="365"/>
      <c r="G830" s="365"/>
      <c r="H830" s="365"/>
      <c r="I830" s="365"/>
      <c r="J830" s="365"/>
      <c r="K830" s="365"/>
      <c r="L830" s="365"/>
    </row>
    <row r="831" spans="3:12" s="99" customFormat="1" x14ac:dyDescent="0.25">
      <c r="C831" s="365"/>
      <c r="E831" s="365"/>
      <c r="F831" s="365"/>
      <c r="G831" s="365"/>
      <c r="H831" s="365"/>
      <c r="I831" s="365"/>
      <c r="J831" s="365"/>
      <c r="K831" s="365"/>
      <c r="L831" s="365"/>
    </row>
    <row r="832" spans="3:12" s="99" customFormat="1" x14ac:dyDescent="0.25">
      <c r="C832" s="365"/>
      <c r="E832" s="365"/>
      <c r="F832" s="365"/>
      <c r="G832" s="365"/>
      <c r="H832" s="365"/>
      <c r="I832" s="365"/>
      <c r="J832" s="365"/>
      <c r="K832" s="365"/>
      <c r="L832" s="365"/>
    </row>
    <row r="833" spans="3:12" s="99" customFormat="1" x14ac:dyDescent="0.25">
      <c r="C833" s="365"/>
      <c r="E833" s="365"/>
      <c r="F833" s="365"/>
      <c r="G833" s="365"/>
      <c r="H833" s="365"/>
      <c r="I833" s="365"/>
      <c r="J833" s="365"/>
      <c r="K833" s="365"/>
      <c r="L833" s="365"/>
    </row>
    <row r="834" spans="3:12" s="99" customFormat="1" x14ac:dyDescent="0.25">
      <c r="C834" s="365"/>
      <c r="E834" s="365"/>
      <c r="F834" s="365"/>
      <c r="G834" s="365"/>
      <c r="H834" s="365"/>
      <c r="I834" s="365"/>
      <c r="J834" s="365"/>
      <c r="K834" s="365"/>
      <c r="L834" s="365"/>
    </row>
    <row r="835" spans="3:12" s="99" customFormat="1" x14ac:dyDescent="0.25">
      <c r="C835" s="365"/>
      <c r="E835" s="365"/>
      <c r="F835" s="365"/>
      <c r="G835" s="365"/>
      <c r="H835" s="365"/>
      <c r="I835" s="365"/>
      <c r="J835" s="365"/>
      <c r="K835" s="365"/>
      <c r="L835" s="365"/>
    </row>
    <row r="836" spans="3:12" s="99" customFormat="1" x14ac:dyDescent="0.25">
      <c r="C836" s="365"/>
      <c r="E836" s="365"/>
      <c r="F836" s="365"/>
      <c r="G836" s="365"/>
      <c r="H836" s="365"/>
      <c r="I836" s="365"/>
      <c r="J836" s="365"/>
      <c r="K836" s="365"/>
      <c r="L836" s="365"/>
    </row>
    <row r="837" spans="3:12" s="99" customFormat="1" x14ac:dyDescent="0.25">
      <c r="C837" s="365"/>
      <c r="E837" s="365"/>
      <c r="F837" s="365"/>
      <c r="G837" s="365"/>
      <c r="H837" s="365"/>
      <c r="I837" s="365"/>
      <c r="J837" s="365"/>
      <c r="K837" s="365"/>
      <c r="L837" s="365"/>
    </row>
    <row r="838" spans="3:12" s="99" customFormat="1" x14ac:dyDescent="0.25">
      <c r="C838" s="365"/>
      <c r="E838" s="365"/>
      <c r="F838" s="365"/>
      <c r="G838" s="365"/>
      <c r="H838" s="365"/>
      <c r="I838" s="365"/>
      <c r="J838" s="365"/>
      <c r="K838" s="365"/>
      <c r="L838" s="365"/>
    </row>
    <row r="839" spans="3:12" s="99" customFormat="1" x14ac:dyDescent="0.25">
      <c r="C839" s="365"/>
      <c r="E839" s="365"/>
      <c r="F839" s="365"/>
      <c r="G839" s="365"/>
      <c r="H839" s="365"/>
      <c r="I839" s="365"/>
      <c r="J839" s="365"/>
      <c r="K839" s="365"/>
      <c r="L839" s="365"/>
    </row>
    <row r="840" spans="3:12" s="99" customFormat="1" x14ac:dyDescent="0.25">
      <c r="C840" s="365"/>
      <c r="E840" s="365"/>
      <c r="F840" s="365"/>
      <c r="G840" s="365"/>
      <c r="H840" s="365"/>
      <c r="I840" s="365"/>
      <c r="J840" s="365"/>
      <c r="K840" s="365"/>
      <c r="L840" s="365"/>
    </row>
    <row r="841" spans="3:12" s="99" customFormat="1" x14ac:dyDescent="0.25">
      <c r="C841" s="365"/>
      <c r="E841" s="365"/>
      <c r="F841" s="365"/>
      <c r="G841" s="365"/>
      <c r="H841" s="365"/>
      <c r="I841" s="365"/>
      <c r="J841" s="365"/>
      <c r="K841" s="365"/>
      <c r="L841" s="365"/>
    </row>
    <row r="842" spans="3:12" s="99" customFormat="1" x14ac:dyDescent="0.25">
      <c r="C842" s="365"/>
      <c r="E842" s="365"/>
      <c r="F842" s="365"/>
      <c r="G842" s="365"/>
      <c r="H842" s="365"/>
      <c r="I842" s="365"/>
      <c r="J842" s="365"/>
      <c r="K842" s="365"/>
      <c r="L842" s="365"/>
    </row>
    <row r="843" spans="3:12" s="99" customFormat="1" x14ac:dyDescent="0.25">
      <c r="C843" s="365"/>
      <c r="E843" s="365"/>
      <c r="F843" s="365"/>
      <c r="G843" s="365"/>
      <c r="H843" s="365"/>
      <c r="I843" s="365"/>
      <c r="J843" s="365"/>
      <c r="K843" s="365"/>
      <c r="L843" s="365"/>
    </row>
    <row r="844" spans="3:12" s="99" customFormat="1" x14ac:dyDescent="0.25">
      <c r="C844" s="365"/>
      <c r="E844" s="365"/>
      <c r="F844" s="365"/>
      <c r="G844" s="365"/>
      <c r="H844" s="365"/>
      <c r="I844" s="365"/>
      <c r="J844" s="365"/>
      <c r="K844" s="365"/>
      <c r="L844" s="365"/>
    </row>
    <row r="845" spans="3:12" s="99" customFormat="1" x14ac:dyDescent="0.25">
      <c r="C845" s="365"/>
      <c r="E845" s="365"/>
      <c r="F845" s="365"/>
      <c r="G845" s="365"/>
      <c r="H845" s="365"/>
      <c r="I845" s="365"/>
      <c r="J845" s="365"/>
      <c r="K845" s="365"/>
      <c r="L845" s="365"/>
    </row>
    <row r="846" spans="3:12" s="99" customFormat="1" x14ac:dyDescent="0.25">
      <c r="C846" s="365"/>
      <c r="E846" s="365"/>
      <c r="F846" s="365"/>
      <c r="G846" s="365"/>
      <c r="H846" s="365"/>
      <c r="I846" s="365"/>
      <c r="J846" s="365"/>
      <c r="K846" s="365"/>
      <c r="L846" s="365"/>
    </row>
    <row r="847" spans="3:12" s="99" customFormat="1" x14ac:dyDescent="0.25">
      <c r="C847" s="365"/>
      <c r="E847" s="365"/>
      <c r="F847" s="365"/>
      <c r="G847" s="365"/>
      <c r="H847" s="365"/>
      <c r="I847" s="365"/>
      <c r="J847" s="365"/>
      <c r="K847" s="365"/>
      <c r="L847" s="365"/>
    </row>
    <row r="848" spans="3:12" s="99" customFormat="1" x14ac:dyDescent="0.25">
      <c r="C848" s="365"/>
      <c r="E848" s="365"/>
      <c r="F848" s="365"/>
      <c r="G848" s="365"/>
      <c r="H848" s="365"/>
      <c r="I848" s="365"/>
      <c r="J848" s="365"/>
      <c r="K848" s="365"/>
      <c r="L848" s="365"/>
    </row>
    <row r="849" spans="3:12" s="99" customFormat="1" x14ac:dyDescent="0.25">
      <c r="C849" s="365"/>
      <c r="E849" s="365"/>
      <c r="F849" s="365"/>
      <c r="G849" s="365"/>
      <c r="H849" s="365"/>
      <c r="I849" s="365"/>
      <c r="J849" s="365"/>
      <c r="K849" s="365"/>
      <c r="L849" s="365"/>
    </row>
    <row r="850" spans="3:12" s="99" customFormat="1" x14ac:dyDescent="0.25">
      <c r="C850" s="365"/>
      <c r="E850" s="365"/>
      <c r="F850" s="365"/>
      <c r="G850" s="365"/>
      <c r="H850" s="365"/>
      <c r="I850" s="365"/>
      <c r="J850" s="365"/>
      <c r="K850" s="365"/>
      <c r="L850" s="365"/>
    </row>
    <row r="851" spans="3:12" s="99" customFormat="1" x14ac:dyDescent="0.25">
      <c r="C851" s="365"/>
      <c r="E851" s="365"/>
      <c r="F851" s="365"/>
      <c r="G851" s="365"/>
      <c r="H851" s="365"/>
      <c r="I851" s="365"/>
      <c r="J851" s="365"/>
      <c r="K851" s="365"/>
      <c r="L851" s="365"/>
    </row>
    <row r="852" spans="3:12" s="99" customFormat="1" x14ac:dyDescent="0.25">
      <c r="C852" s="365"/>
      <c r="E852" s="365"/>
      <c r="F852" s="365"/>
      <c r="G852" s="365"/>
      <c r="H852" s="365"/>
      <c r="I852" s="365"/>
      <c r="J852" s="365"/>
      <c r="K852" s="365"/>
      <c r="L852" s="365"/>
    </row>
    <row r="853" spans="3:12" s="99" customFormat="1" x14ac:dyDescent="0.25">
      <c r="C853" s="365"/>
      <c r="E853" s="365"/>
      <c r="F853" s="365"/>
      <c r="G853" s="365"/>
      <c r="H853" s="365"/>
      <c r="I853" s="365"/>
      <c r="J853" s="365"/>
      <c r="K853" s="365"/>
      <c r="L853" s="365"/>
    </row>
    <row r="854" spans="3:12" s="99" customFormat="1" x14ac:dyDescent="0.25">
      <c r="C854" s="365"/>
      <c r="E854" s="365"/>
      <c r="F854" s="365"/>
      <c r="G854" s="365"/>
      <c r="H854" s="365"/>
      <c r="I854" s="365"/>
      <c r="J854" s="365"/>
      <c r="K854" s="365"/>
      <c r="L854" s="365"/>
    </row>
    <row r="855" spans="3:12" s="99" customFormat="1" x14ac:dyDescent="0.25">
      <c r="C855" s="365"/>
      <c r="E855" s="365"/>
      <c r="F855" s="365"/>
      <c r="G855" s="365"/>
      <c r="H855" s="365"/>
      <c r="I855" s="365"/>
      <c r="J855" s="365"/>
      <c r="K855" s="365"/>
      <c r="L855" s="365"/>
    </row>
    <row r="856" spans="3:12" s="99" customFormat="1" x14ac:dyDescent="0.25">
      <c r="C856" s="365"/>
      <c r="E856" s="365"/>
      <c r="F856" s="365"/>
      <c r="G856" s="365"/>
      <c r="H856" s="365"/>
      <c r="I856" s="365"/>
      <c r="J856" s="365"/>
      <c r="K856" s="365"/>
      <c r="L856" s="365"/>
    </row>
    <row r="857" spans="3:12" s="99" customFormat="1" x14ac:dyDescent="0.25">
      <c r="C857" s="365"/>
      <c r="E857" s="365"/>
      <c r="F857" s="365"/>
      <c r="G857" s="365"/>
      <c r="H857" s="365"/>
      <c r="I857" s="365"/>
      <c r="J857" s="365"/>
      <c r="K857" s="365"/>
      <c r="L857" s="365"/>
    </row>
    <row r="858" spans="3:12" s="99" customFormat="1" x14ac:dyDescent="0.25">
      <c r="C858" s="365"/>
      <c r="E858" s="365"/>
      <c r="F858" s="365"/>
      <c r="G858" s="365"/>
      <c r="H858" s="365"/>
      <c r="I858" s="365"/>
      <c r="J858" s="365"/>
      <c r="K858" s="365"/>
      <c r="L858" s="365"/>
    </row>
    <row r="859" spans="3:12" s="99" customFormat="1" x14ac:dyDescent="0.25">
      <c r="C859" s="365"/>
      <c r="E859" s="365"/>
      <c r="F859" s="365"/>
      <c r="G859" s="365"/>
      <c r="H859" s="365"/>
      <c r="I859" s="365"/>
      <c r="J859" s="365"/>
      <c r="K859" s="365"/>
      <c r="L859" s="365"/>
    </row>
    <row r="860" spans="3:12" s="99" customFormat="1" x14ac:dyDescent="0.25">
      <c r="C860" s="365"/>
      <c r="E860" s="365"/>
      <c r="F860" s="365"/>
      <c r="G860" s="365"/>
      <c r="H860" s="365"/>
      <c r="I860" s="365"/>
      <c r="J860" s="365"/>
      <c r="K860" s="365"/>
      <c r="L860" s="365"/>
    </row>
    <row r="861" spans="3:12" s="99" customFormat="1" x14ac:dyDescent="0.25">
      <c r="C861" s="365"/>
      <c r="E861" s="365"/>
      <c r="F861" s="365"/>
      <c r="G861" s="365"/>
      <c r="H861" s="365"/>
      <c r="I861" s="365"/>
      <c r="J861" s="365"/>
      <c r="K861" s="365"/>
      <c r="L861" s="365"/>
    </row>
    <row r="862" spans="3:12" s="99" customFormat="1" x14ac:dyDescent="0.25">
      <c r="C862" s="365"/>
      <c r="E862" s="365"/>
      <c r="F862" s="365"/>
      <c r="G862" s="365"/>
      <c r="H862" s="365"/>
      <c r="I862" s="365"/>
      <c r="J862" s="365"/>
      <c r="K862" s="365"/>
      <c r="L862" s="365"/>
    </row>
    <row r="863" spans="3:12" s="99" customFormat="1" x14ac:dyDescent="0.25">
      <c r="C863" s="365"/>
      <c r="E863" s="365"/>
      <c r="F863" s="365"/>
      <c r="G863" s="365"/>
      <c r="H863" s="365"/>
      <c r="I863" s="365"/>
      <c r="J863" s="365"/>
      <c r="K863" s="365"/>
      <c r="L863" s="365"/>
    </row>
    <row r="864" spans="3:12" s="99" customFormat="1" x14ac:dyDescent="0.25">
      <c r="C864" s="365"/>
      <c r="E864" s="365"/>
      <c r="F864" s="365"/>
      <c r="G864" s="365"/>
      <c r="H864" s="365"/>
      <c r="I864" s="365"/>
      <c r="J864" s="365"/>
      <c r="K864" s="365"/>
      <c r="L864" s="365"/>
    </row>
    <row r="865" spans="3:12" s="99" customFormat="1" x14ac:dyDescent="0.25">
      <c r="C865" s="365"/>
      <c r="E865" s="365"/>
      <c r="F865" s="365"/>
      <c r="G865" s="365"/>
      <c r="H865" s="365"/>
      <c r="I865" s="365"/>
      <c r="J865" s="365"/>
      <c r="K865" s="365"/>
      <c r="L865" s="365"/>
    </row>
    <row r="866" spans="3:12" s="99" customFormat="1" x14ac:dyDescent="0.25">
      <c r="C866" s="365"/>
      <c r="E866" s="365"/>
      <c r="F866" s="365"/>
      <c r="G866" s="365"/>
      <c r="H866" s="365"/>
      <c r="I866" s="365"/>
      <c r="J866" s="365"/>
      <c r="K866" s="365"/>
      <c r="L866" s="365"/>
    </row>
    <row r="867" spans="3:12" s="99" customFormat="1" x14ac:dyDescent="0.25">
      <c r="C867" s="365"/>
      <c r="E867" s="365"/>
      <c r="F867" s="365"/>
      <c r="G867" s="365"/>
      <c r="H867" s="365"/>
      <c r="I867" s="365"/>
      <c r="J867" s="365"/>
      <c r="K867" s="365"/>
      <c r="L867" s="365"/>
    </row>
    <row r="868" spans="3:12" s="99" customFormat="1" x14ac:dyDescent="0.25">
      <c r="C868" s="365"/>
      <c r="E868" s="365"/>
      <c r="F868" s="365"/>
      <c r="G868" s="365"/>
      <c r="H868" s="365"/>
      <c r="I868" s="365"/>
      <c r="J868" s="365"/>
      <c r="K868" s="365"/>
      <c r="L868" s="365"/>
    </row>
    <row r="869" spans="3:12" s="99" customFormat="1" x14ac:dyDescent="0.25">
      <c r="C869" s="365"/>
      <c r="E869" s="365"/>
      <c r="F869" s="365"/>
      <c r="G869" s="365"/>
      <c r="H869" s="365"/>
      <c r="I869" s="365"/>
      <c r="J869" s="365"/>
      <c r="K869" s="365"/>
      <c r="L869" s="365"/>
    </row>
    <row r="870" spans="3:12" s="99" customFormat="1" x14ac:dyDescent="0.25">
      <c r="C870" s="365"/>
      <c r="E870" s="365"/>
      <c r="F870" s="365"/>
      <c r="G870" s="365"/>
      <c r="H870" s="365"/>
      <c r="I870" s="365"/>
      <c r="J870" s="365"/>
      <c r="K870" s="365"/>
      <c r="L870" s="365"/>
    </row>
    <row r="871" spans="3:12" s="99" customFormat="1" x14ac:dyDescent="0.25">
      <c r="C871" s="365"/>
      <c r="E871" s="365"/>
      <c r="F871" s="365"/>
      <c r="G871" s="365"/>
      <c r="H871" s="365"/>
      <c r="I871" s="365"/>
      <c r="J871" s="365"/>
      <c r="K871" s="365"/>
      <c r="L871" s="365"/>
    </row>
    <row r="872" spans="3:12" s="99" customFormat="1" x14ac:dyDescent="0.25">
      <c r="C872" s="365"/>
      <c r="E872" s="365"/>
      <c r="F872" s="365"/>
      <c r="G872" s="365"/>
      <c r="H872" s="365"/>
      <c r="I872" s="365"/>
      <c r="J872" s="365"/>
      <c r="K872" s="365"/>
      <c r="L872" s="365"/>
    </row>
    <row r="873" spans="3:12" s="99" customFormat="1" x14ac:dyDescent="0.25">
      <c r="C873" s="365"/>
      <c r="E873" s="365"/>
      <c r="F873" s="365"/>
      <c r="G873" s="365"/>
      <c r="H873" s="365"/>
      <c r="I873" s="365"/>
      <c r="J873" s="365"/>
      <c r="K873" s="365"/>
      <c r="L873" s="365"/>
    </row>
    <row r="874" spans="3:12" s="99" customFormat="1" x14ac:dyDescent="0.25">
      <c r="C874" s="365"/>
      <c r="E874" s="365"/>
      <c r="F874" s="365"/>
      <c r="G874" s="365"/>
      <c r="H874" s="365"/>
      <c r="I874" s="365"/>
      <c r="J874" s="365"/>
      <c r="K874" s="365"/>
      <c r="L874" s="365"/>
    </row>
    <row r="875" spans="3:12" s="99" customFormat="1" x14ac:dyDescent="0.25">
      <c r="C875" s="365"/>
      <c r="E875" s="365"/>
      <c r="F875" s="365"/>
      <c r="G875" s="365"/>
      <c r="H875" s="365"/>
      <c r="I875" s="365"/>
      <c r="J875" s="365"/>
      <c r="K875" s="365"/>
      <c r="L875" s="365"/>
    </row>
    <row r="876" spans="3:12" s="99" customFormat="1" x14ac:dyDescent="0.25">
      <c r="C876" s="365"/>
      <c r="E876" s="365"/>
      <c r="F876" s="365"/>
      <c r="G876" s="365"/>
      <c r="H876" s="365"/>
      <c r="I876" s="365"/>
      <c r="J876" s="365"/>
      <c r="K876" s="365"/>
      <c r="L876" s="365"/>
    </row>
    <row r="877" spans="3:12" s="99" customFormat="1" x14ac:dyDescent="0.25">
      <c r="C877" s="365"/>
      <c r="E877" s="365"/>
      <c r="F877" s="365"/>
      <c r="G877" s="365"/>
      <c r="H877" s="365"/>
      <c r="I877" s="365"/>
      <c r="J877" s="365"/>
      <c r="K877" s="365"/>
      <c r="L877" s="365"/>
    </row>
    <row r="878" spans="3:12" s="99" customFormat="1" x14ac:dyDescent="0.25">
      <c r="C878" s="365"/>
      <c r="E878" s="365"/>
      <c r="F878" s="365"/>
      <c r="G878" s="365"/>
      <c r="H878" s="365"/>
      <c r="I878" s="365"/>
      <c r="J878" s="365"/>
      <c r="K878" s="365"/>
      <c r="L878" s="365"/>
    </row>
    <row r="879" spans="3:12" s="99" customFormat="1" x14ac:dyDescent="0.25">
      <c r="C879" s="365"/>
      <c r="E879" s="365"/>
      <c r="F879" s="365"/>
      <c r="G879" s="365"/>
      <c r="H879" s="365"/>
      <c r="I879" s="365"/>
      <c r="J879" s="365"/>
      <c r="K879" s="365"/>
      <c r="L879" s="365"/>
    </row>
    <row r="880" spans="3:12" s="99" customFormat="1" x14ac:dyDescent="0.25">
      <c r="C880" s="365"/>
      <c r="E880" s="365"/>
      <c r="F880" s="365"/>
      <c r="G880" s="365"/>
      <c r="H880" s="365"/>
      <c r="I880" s="365"/>
      <c r="J880" s="365"/>
      <c r="K880" s="365"/>
      <c r="L880" s="365"/>
    </row>
    <row r="881" spans="3:12" s="99" customFormat="1" x14ac:dyDescent="0.25">
      <c r="C881" s="365"/>
      <c r="E881" s="365"/>
      <c r="F881" s="365"/>
      <c r="G881" s="365"/>
      <c r="H881" s="365"/>
      <c r="I881" s="365"/>
      <c r="J881" s="365"/>
      <c r="K881" s="365"/>
      <c r="L881" s="365"/>
    </row>
    <row r="882" spans="3:12" s="99" customFormat="1" x14ac:dyDescent="0.25">
      <c r="C882" s="365"/>
      <c r="E882" s="365"/>
      <c r="F882" s="365"/>
      <c r="G882" s="365"/>
      <c r="H882" s="365"/>
      <c r="I882" s="365"/>
      <c r="J882" s="365"/>
      <c r="K882" s="365"/>
      <c r="L882" s="365"/>
    </row>
    <row r="883" spans="3:12" s="99" customFormat="1" x14ac:dyDescent="0.25">
      <c r="C883" s="365"/>
      <c r="E883" s="365"/>
      <c r="F883" s="365"/>
      <c r="G883" s="365"/>
      <c r="H883" s="365"/>
      <c r="I883" s="365"/>
      <c r="J883" s="365"/>
      <c r="K883" s="365"/>
      <c r="L883" s="365"/>
    </row>
    <row r="884" spans="3:12" s="99" customFormat="1" x14ac:dyDescent="0.25">
      <c r="C884" s="365"/>
      <c r="E884" s="365"/>
      <c r="F884" s="365"/>
      <c r="G884" s="365"/>
      <c r="H884" s="365"/>
      <c r="I884" s="365"/>
      <c r="J884" s="365"/>
      <c r="K884" s="365"/>
      <c r="L884" s="365"/>
    </row>
    <row r="885" spans="3:12" s="99" customFormat="1" x14ac:dyDescent="0.25">
      <c r="C885" s="365"/>
      <c r="E885" s="365"/>
      <c r="F885" s="365"/>
      <c r="G885" s="365"/>
      <c r="H885" s="365"/>
      <c r="I885" s="365"/>
      <c r="J885" s="365"/>
      <c r="K885" s="365"/>
      <c r="L885" s="365"/>
    </row>
    <row r="886" spans="3:12" s="99" customFormat="1" x14ac:dyDescent="0.25">
      <c r="C886" s="365"/>
      <c r="E886" s="365"/>
      <c r="F886" s="365"/>
      <c r="G886" s="365"/>
      <c r="H886" s="365"/>
      <c r="I886" s="365"/>
      <c r="J886" s="365"/>
      <c r="K886" s="365"/>
      <c r="L886" s="365"/>
    </row>
    <row r="887" spans="3:12" s="99" customFormat="1" x14ac:dyDescent="0.25">
      <c r="C887" s="365"/>
      <c r="E887" s="365"/>
      <c r="F887" s="365"/>
      <c r="G887" s="365"/>
      <c r="H887" s="365"/>
      <c r="I887" s="365"/>
      <c r="J887" s="365"/>
      <c r="K887" s="365"/>
      <c r="L887" s="365"/>
    </row>
    <row r="888" spans="3:12" s="99" customFormat="1" x14ac:dyDescent="0.25">
      <c r="C888" s="365"/>
      <c r="E888" s="365"/>
      <c r="F888" s="365"/>
      <c r="G888" s="365"/>
      <c r="H888" s="365"/>
      <c r="I888" s="365"/>
      <c r="J888" s="365"/>
      <c r="K888" s="365"/>
      <c r="L888" s="365"/>
    </row>
    <row r="889" spans="3:12" s="99" customFormat="1" x14ac:dyDescent="0.25">
      <c r="C889" s="365"/>
      <c r="E889" s="365"/>
      <c r="F889" s="365"/>
      <c r="G889" s="365"/>
      <c r="H889" s="365"/>
      <c r="I889" s="365"/>
      <c r="J889" s="365"/>
      <c r="K889" s="365"/>
      <c r="L889" s="365"/>
    </row>
    <row r="890" spans="3:12" s="99" customFormat="1" x14ac:dyDescent="0.25">
      <c r="C890" s="365"/>
      <c r="E890" s="365"/>
      <c r="F890" s="365"/>
      <c r="G890" s="365"/>
      <c r="H890" s="365"/>
      <c r="I890" s="365"/>
      <c r="J890" s="365"/>
      <c r="K890" s="365"/>
      <c r="L890" s="365"/>
    </row>
    <row r="891" spans="3:12" s="99" customFormat="1" x14ac:dyDescent="0.25">
      <c r="C891" s="365"/>
      <c r="E891" s="365"/>
      <c r="F891" s="365"/>
      <c r="G891" s="365"/>
      <c r="H891" s="365"/>
      <c r="I891" s="365"/>
      <c r="J891" s="365"/>
      <c r="K891" s="365"/>
      <c r="L891" s="365"/>
    </row>
    <row r="892" spans="3:12" s="99" customFormat="1" x14ac:dyDescent="0.25">
      <c r="C892" s="365"/>
      <c r="E892" s="365"/>
      <c r="F892" s="365"/>
      <c r="G892" s="365"/>
      <c r="H892" s="365"/>
      <c r="I892" s="365"/>
      <c r="J892" s="365"/>
      <c r="K892" s="365"/>
      <c r="L892" s="365"/>
    </row>
    <row r="893" spans="3:12" s="99" customFormat="1" x14ac:dyDescent="0.25">
      <c r="C893" s="365"/>
      <c r="E893" s="365"/>
      <c r="F893" s="365"/>
      <c r="G893" s="365"/>
      <c r="H893" s="365"/>
      <c r="I893" s="365"/>
      <c r="J893" s="365"/>
      <c r="K893" s="365"/>
      <c r="L893" s="365"/>
    </row>
    <row r="894" spans="3:12" s="99" customFormat="1" x14ac:dyDescent="0.25">
      <c r="C894" s="365"/>
      <c r="E894" s="365"/>
      <c r="F894" s="365"/>
      <c r="G894" s="365"/>
      <c r="H894" s="365"/>
      <c r="I894" s="365"/>
      <c r="J894" s="365"/>
      <c r="K894" s="365"/>
      <c r="L894" s="365"/>
    </row>
    <row r="895" spans="3:12" s="99" customFormat="1" x14ac:dyDescent="0.25">
      <c r="C895" s="365"/>
      <c r="E895" s="365"/>
      <c r="F895" s="365"/>
      <c r="G895" s="365"/>
      <c r="H895" s="365"/>
      <c r="I895" s="365"/>
      <c r="J895" s="365"/>
      <c r="K895" s="365"/>
      <c r="L895" s="365"/>
    </row>
    <row r="896" spans="3:12" s="99" customFormat="1" x14ac:dyDescent="0.25">
      <c r="C896" s="365"/>
      <c r="E896" s="365"/>
      <c r="F896" s="365"/>
      <c r="G896" s="365"/>
      <c r="H896" s="365"/>
      <c r="I896" s="365"/>
      <c r="J896" s="365"/>
      <c r="K896" s="365"/>
      <c r="L896" s="365"/>
    </row>
    <row r="897" spans="3:12" s="99" customFormat="1" x14ac:dyDescent="0.25">
      <c r="C897" s="365"/>
      <c r="E897" s="365"/>
      <c r="F897" s="365"/>
      <c r="G897" s="365"/>
      <c r="H897" s="365"/>
      <c r="I897" s="365"/>
      <c r="J897" s="365"/>
      <c r="K897" s="365"/>
      <c r="L897" s="365"/>
    </row>
    <row r="898" spans="3:12" s="99" customFormat="1" x14ac:dyDescent="0.25">
      <c r="C898" s="365"/>
      <c r="E898" s="365"/>
      <c r="F898" s="365"/>
      <c r="G898" s="365"/>
      <c r="H898" s="365"/>
      <c r="I898" s="365"/>
      <c r="J898" s="365"/>
      <c r="K898" s="365"/>
      <c r="L898" s="365"/>
    </row>
    <row r="899" spans="3:12" s="99" customFormat="1" x14ac:dyDescent="0.25">
      <c r="C899" s="365"/>
      <c r="E899" s="365"/>
      <c r="F899" s="365"/>
      <c r="G899" s="365"/>
      <c r="H899" s="365"/>
      <c r="I899" s="365"/>
      <c r="J899" s="365"/>
      <c r="K899" s="365"/>
      <c r="L899" s="365"/>
    </row>
    <row r="900" spans="3:12" s="99" customFormat="1" x14ac:dyDescent="0.25">
      <c r="C900" s="365"/>
      <c r="E900" s="365"/>
      <c r="F900" s="365"/>
      <c r="G900" s="365"/>
      <c r="H900" s="365"/>
      <c r="I900" s="365"/>
      <c r="J900" s="365"/>
      <c r="K900" s="365"/>
      <c r="L900" s="365"/>
    </row>
    <row r="901" spans="3:12" s="99" customFormat="1" x14ac:dyDescent="0.25">
      <c r="C901" s="365"/>
      <c r="E901" s="365"/>
      <c r="F901" s="365"/>
      <c r="G901" s="365"/>
      <c r="H901" s="365"/>
      <c r="I901" s="365"/>
      <c r="J901" s="365"/>
      <c r="K901" s="365"/>
      <c r="L901" s="365"/>
    </row>
    <row r="902" spans="3:12" s="99" customFormat="1" x14ac:dyDescent="0.25">
      <c r="C902" s="365"/>
      <c r="E902" s="365"/>
      <c r="F902" s="365"/>
      <c r="G902" s="365"/>
      <c r="H902" s="365"/>
      <c r="I902" s="365"/>
      <c r="J902" s="365"/>
      <c r="K902" s="365"/>
      <c r="L902" s="365"/>
    </row>
    <row r="903" spans="3:12" s="99" customFormat="1" x14ac:dyDescent="0.25">
      <c r="C903" s="365"/>
      <c r="E903" s="365"/>
      <c r="F903" s="365"/>
      <c r="G903" s="365"/>
      <c r="H903" s="365"/>
      <c r="I903" s="365"/>
      <c r="J903" s="365"/>
      <c r="K903" s="365"/>
      <c r="L903" s="365"/>
    </row>
    <row r="904" spans="3:12" s="99" customFormat="1" x14ac:dyDescent="0.25">
      <c r="C904" s="365"/>
      <c r="E904" s="365"/>
      <c r="F904" s="365"/>
      <c r="G904" s="365"/>
      <c r="H904" s="365"/>
      <c r="I904" s="365"/>
      <c r="J904" s="365"/>
      <c r="K904" s="365"/>
      <c r="L904" s="365"/>
    </row>
    <row r="905" spans="3:12" s="99" customFormat="1" x14ac:dyDescent="0.25">
      <c r="C905" s="365"/>
      <c r="E905" s="365"/>
      <c r="F905" s="365"/>
      <c r="G905" s="365"/>
      <c r="H905" s="365"/>
      <c r="I905" s="365"/>
      <c r="J905" s="365"/>
      <c r="K905" s="365"/>
      <c r="L905" s="365"/>
    </row>
    <row r="906" spans="3:12" s="99" customFormat="1" x14ac:dyDescent="0.25">
      <c r="C906" s="365"/>
      <c r="E906" s="365"/>
      <c r="F906" s="365"/>
      <c r="G906" s="365"/>
      <c r="H906" s="365"/>
      <c r="I906" s="365"/>
      <c r="J906" s="365"/>
      <c r="K906" s="365"/>
      <c r="L906" s="365"/>
    </row>
    <row r="907" spans="3:12" s="99" customFormat="1" x14ac:dyDescent="0.25">
      <c r="C907" s="365"/>
      <c r="E907" s="365"/>
      <c r="F907" s="365"/>
      <c r="G907" s="365"/>
      <c r="H907" s="365"/>
      <c r="I907" s="365"/>
      <c r="J907" s="365"/>
      <c r="K907" s="365"/>
      <c r="L907" s="365"/>
    </row>
    <row r="908" spans="3:12" s="99" customFormat="1" x14ac:dyDescent="0.25">
      <c r="C908" s="365"/>
      <c r="E908" s="365"/>
      <c r="F908" s="365"/>
      <c r="G908" s="365"/>
      <c r="H908" s="365"/>
      <c r="I908" s="365"/>
      <c r="J908" s="365"/>
      <c r="K908" s="365"/>
      <c r="L908" s="365"/>
    </row>
    <row r="909" spans="3:12" s="99" customFormat="1" x14ac:dyDescent="0.25">
      <c r="C909" s="365"/>
      <c r="E909" s="365"/>
      <c r="F909" s="365"/>
      <c r="G909" s="365"/>
      <c r="H909" s="365"/>
      <c r="I909" s="365"/>
      <c r="J909" s="365"/>
      <c r="K909" s="365"/>
      <c r="L909" s="365"/>
    </row>
    <row r="910" spans="3:12" s="99" customFormat="1" x14ac:dyDescent="0.25">
      <c r="C910" s="365"/>
      <c r="E910" s="365"/>
      <c r="F910" s="365"/>
      <c r="G910" s="365"/>
      <c r="H910" s="365"/>
      <c r="I910" s="365"/>
      <c r="J910" s="365"/>
      <c r="K910" s="365"/>
      <c r="L910" s="365"/>
    </row>
    <row r="911" spans="3:12" s="99" customFormat="1" x14ac:dyDescent="0.25">
      <c r="C911" s="365"/>
      <c r="E911" s="365"/>
      <c r="F911" s="365"/>
      <c r="G911" s="365"/>
      <c r="H911" s="365"/>
      <c r="I911" s="365"/>
      <c r="J911" s="365"/>
      <c r="K911" s="365"/>
      <c r="L911" s="365"/>
    </row>
    <row r="912" spans="3:12" s="99" customFormat="1" x14ac:dyDescent="0.25">
      <c r="C912" s="365"/>
      <c r="E912" s="365"/>
      <c r="F912" s="365"/>
      <c r="G912" s="365"/>
      <c r="H912" s="365"/>
      <c r="I912" s="365"/>
      <c r="J912" s="365"/>
      <c r="K912" s="365"/>
      <c r="L912" s="365"/>
    </row>
    <row r="913" spans="3:12" s="99" customFormat="1" x14ac:dyDescent="0.25">
      <c r="C913" s="365"/>
      <c r="E913" s="365"/>
      <c r="F913" s="365"/>
      <c r="G913" s="365"/>
      <c r="H913" s="365"/>
      <c r="I913" s="365"/>
      <c r="J913" s="365"/>
      <c r="K913" s="365"/>
      <c r="L913" s="365"/>
    </row>
    <row r="914" spans="3:12" s="99" customFormat="1" x14ac:dyDescent="0.25">
      <c r="C914" s="365"/>
      <c r="E914" s="365"/>
      <c r="F914" s="365"/>
      <c r="G914" s="365"/>
      <c r="H914" s="365"/>
      <c r="I914" s="365"/>
      <c r="J914" s="365"/>
      <c r="K914" s="365"/>
      <c r="L914" s="365"/>
    </row>
    <row r="915" spans="3:12" s="99" customFormat="1" x14ac:dyDescent="0.25">
      <c r="C915" s="365"/>
      <c r="E915" s="365"/>
      <c r="F915" s="365"/>
      <c r="G915" s="365"/>
      <c r="H915" s="365"/>
      <c r="I915" s="365"/>
      <c r="J915" s="365"/>
      <c r="K915" s="365"/>
      <c r="L915" s="365"/>
    </row>
    <row r="916" spans="3:12" s="99" customFormat="1" x14ac:dyDescent="0.25">
      <c r="C916" s="365"/>
      <c r="E916" s="365"/>
      <c r="F916" s="365"/>
      <c r="G916" s="365"/>
      <c r="H916" s="365"/>
      <c r="I916" s="365"/>
      <c r="J916" s="365"/>
      <c r="K916" s="365"/>
      <c r="L916" s="365"/>
    </row>
    <row r="917" spans="3:12" s="99" customFormat="1" x14ac:dyDescent="0.25">
      <c r="C917" s="365"/>
      <c r="E917" s="365"/>
      <c r="F917" s="365"/>
      <c r="G917" s="365"/>
      <c r="H917" s="365"/>
      <c r="I917" s="365"/>
      <c r="J917" s="365"/>
      <c r="K917" s="365"/>
      <c r="L917" s="365"/>
    </row>
    <row r="918" spans="3:12" s="99" customFormat="1" x14ac:dyDescent="0.25">
      <c r="C918" s="365"/>
      <c r="E918" s="365"/>
      <c r="F918" s="365"/>
      <c r="G918" s="365"/>
      <c r="H918" s="365"/>
      <c r="I918" s="365"/>
      <c r="J918" s="365"/>
      <c r="K918" s="365"/>
      <c r="L918" s="365"/>
    </row>
    <row r="919" spans="3:12" s="99" customFormat="1" x14ac:dyDescent="0.25">
      <c r="C919" s="365"/>
      <c r="E919" s="365"/>
      <c r="F919" s="365"/>
      <c r="G919" s="365"/>
      <c r="H919" s="365"/>
      <c r="I919" s="365"/>
      <c r="J919" s="365"/>
      <c r="K919" s="365"/>
      <c r="L919" s="365"/>
    </row>
    <row r="920" spans="3:12" s="99" customFormat="1" x14ac:dyDescent="0.25">
      <c r="C920" s="365"/>
      <c r="E920" s="365"/>
      <c r="F920" s="365"/>
      <c r="G920" s="365"/>
      <c r="H920" s="365"/>
      <c r="I920" s="365"/>
      <c r="J920" s="365"/>
      <c r="K920" s="365"/>
      <c r="L920" s="365"/>
    </row>
    <row r="921" spans="3:12" s="99" customFormat="1" x14ac:dyDescent="0.25">
      <c r="C921" s="365"/>
      <c r="E921" s="365"/>
      <c r="F921" s="365"/>
      <c r="G921" s="365"/>
      <c r="H921" s="365"/>
      <c r="I921" s="365"/>
      <c r="J921" s="365"/>
      <c r="K921" s="365"/>
      <c r="L921" s="365"/>
    </row>
    <row r="922" spans="3:12" s="99" customFormat="1" x14ac:dyDescent="0.25">
      <c r="C922" s="365"/>
      <c r="E922" s="365"/>
      <c r="F922" s="365"/>
      <c r="G922" s="365"/>
      <c r="H922" s="365"/>
      <c r="I922" s="365"/>
      <c r="J922" s="365"/>
      <c r="K922" s="365"/>
      <c r="L922" s="365"/>
    </row>
    <row r="923" spans="3:12" s="99" customFormat="1" x14ac:dyDescent="0.25">
      <c r="C923" s="365"/>
      <c r="E923" s="365"/>
      <c r="F923" s="365"/>
      <c r="G923" s="365"/>
      <c r="H923" s="365"/>
      <c r="I923" s="365"/>
      <c r="J923" s="365"/>
      <c r="K923" s="365"/>
      <c r="L923" s="365"/>
    </row>
    <row r="924" spans="3:12" s="99" customFormat="1" x14ac:dyDescent="0.25">
      <c r="C924" s="365"/>
      <c r="E924" s="365"/>
      <c r="F924" s="365"/>
      <c r="G924" s="365"/>
      <c r="H924" s="365"/>
      <c r="I924" s="365"/>
      <c r="J924" s="365"/>
      <c r="K924" s="365"/>
      <c r="L924" s="365"/>
    </row>
    <row r="925" spans="3:12" s="99" customFormat="1" x14ac:dyDescent="0.25">
      <c r="C925" s="365"/>
      <c r="E925" s="365"/>
      <c r="F925" s="365"/>
      <c r="G925" s="365"/>
      <c r="H925" s="365"/>
      <c r="I925" s="365"/>
      <c r="J925" s="365"/>
      <c r="K925" s="365"/>
      <c r="L925" s="365"/>
    </row>
    <row r="926" spans="3:12" s="99" customFormat="1" x14ac:dyDescent="0.25">
      <c r="C926" s="365"/>
      <c r="E926" s="365"/>
      <c r="F926" s="365"/>
      <c r="G926" s="365"/>
      <c r="H926" s="365"/>
      <c r="I926" s="365"/>
      <c r="J926" s="365"/>
      <c r="K926" s="365"/>
      <c r="L926" s="365"/>
    </row>
    <row r="927" spans="3:12" s="99" customFormat="1" x14ac:dyDescent="0.25">
      <c r="C927" s="365"/>
      <c r="E927" s="365"/>
      <c r="F927" s="365"/>
      <c r="G927" s="365"/>
      <c r="H927" s="365"/>
      <c r="I927" s="365"/>
      <c r="J927" s="365"/>
      <c r="K927" s="365"/>
      <c r="L927" s="365"/>
    </row>
    <row r="928" spans="3:12" s="99" customFormat="1" x14ac:dyDescent="0.25">
      <c r="C928" s="365"/>
      <c r="E928" s="365"/>
      <c r="F928" s="365"/>
      <c r="G928" s="365"/>
      <c r="H928" s="365"/>
      <c r="I928" s="365"/>
      <c r="J928" s="365"/>
      <c r="K928" s="365"/>
      <c r="L928" s="365"/>
    </row>
    <row r="929" spans="3:12" s="99" customFormat="1" x14ac:dyDescent="0.25">
      <c r="C929" s="365"/>
      <c r="E929" s="365"/>
      <c r="F929" s="365"/>
      <c r="G929" s="365"/>
      <c r="H929" s="365"/>
      <c r="I929" s="365"/>
      <c r="J929" s="365"/>
      <c r="K929" s="365"/>
      <c r="L929" s="365"/>
    </row>
    <row r="930" spans="3:12" s="99" customFormat="1" x14ac:dyDescent="0.25">
      <c r="C930" s="365"/>
      <c r="E930" s="365"/>
      <c r="F930" s="365"/>
      <c r="G930" s="365"/>
      <c r="H930" s="365"/>
      <c r="I930" s="365"/>
      <c r="J930" s="365"/>
      <c r="K930" s="365"/>
      <c r="L930" s="365"/>
    </row>
    <row r="931" spans="3:12" s="99" customFormat="1" x14ac:dyDescent="0.25">
      <c r="C931" s="365"/>
      <c r="E931" s="365"/>
      <c r="F931" s="365"/>
      <c r="G931" s="365"/>
      <c r="H931" s="365"/>
      <c r="I931" s="365"/>
      <c r="J931" s="365"/>
      <c r="K931" s="365"/>
      <c r="L931" s="365"/>
    </row>
    <row r="932" spans="3:12" s="99" customFormat="1" x14ac:dyDescent="0.25">
      <c r="C932" s="365"/>
      <c r="E932" s="365"/>
      <c r="F932" s="365"/>
      <c r="G932" s="365"/>
      <c r="H932" s="365"/>
      <c r="I932" s="365"/>
      <c r="J932" s="365"/>
      <c r="K932" s="365"/>
      <c r="L932" s="365"/>
    </row>
    <row r="933" spans="3:12" s="99" customFormat="1" x14ac:dyDescent="0.25">
      <c r="C933" s="365"/>
      <c r="E933" s="365"/>
      <c r="F933" s="365"/>
      <c r="G933" s="365"/>
      <c r="H933" s="365"/>
      <c r="I933" s="365"/>
      <c r="J933" s="365"/>
      <c r="K933" s="365"/>
      <c r="L933" s="365"/>
    </row>
    <row r="934" spans="3:12" s="99" customFormat="1" x14ac:dyDescent="0.25">
      <c r="C934" s="365"/>
      <c r="E934" s="365"/>
      <c r="F934" s="365"/>
      <c r="G934" s="365"/>
      <c r="H934" s="365"/>
      <c r="I934" s="365"/>
      <c r="J934" s="365"/>
      <c r="K934" s="365"/>
      <c r="L934" s="365"/>
    </row>
    <row r="935" spans="3:12" s="99" customFormat="1" x14ac:dyDescent="0.25">
      <c r="C935" s="365"/>
      <c r="E935" s="365"/>
      <c r="F935" s="365"/>
      <c r="G935" s="365"/>
      <c r="H935" s="365"/>
      <c r="I935" s="365"/>
      <c r="J935" s="365"/>
      <c r="K935" s="365"/>
      <c r="L935" s="365"/>
    </row>
    <row r="936" spans="3:12" s="99" customFormat="1" x14ac:dyDescent="0.25">
      <c r="C936" s="365"/>
      <c r="E936" s="365"/>
      <c r="F936" s="365"/>
      <c r="G936" s="365"/>
      <c r="H936" s="365"/>
      <c r="I936" s="365"/>
      <c r="J936" s="365"/>
      <c r="K936" s="365"/>
      <c r="L936" s="365"/>
    </row>
    <row r="937" spans="3:12" s="99" customFormat="1" x14ac:dyDescent="0.25">
      <c r="C937" s="365"/>
      <c r="E937" s="365"/>
      <c r="F937" s="365"/>
      <c r="G937" s="365"/>
      <c r="H937" s="365"/>
      <c r="I937" s="365"/>
      <c r="J937" s="365"/>
      <c r="K937" s="365"/>
      <c r="L937" s="365"/>
    </row>
    <row r="938" spans="3:12" s="99" customFormat="1" x14ac:dyDescent="0.25">
      <c r="C938" s="365"/>
      <c r="E938" s="365"/>
      <c r="F938" s="365"/>
      <c r="G938" s="365"/>
      <c r="H938" s="365"/>
      <c r="I938" s="365"/>
      <c r="J938" s="365"/>
      <c r="K938" s="365"/>
      <c r="L938" s="365"/>
    </row>
    <row r="939" spans="3:12" s="99" customFormat="1" x14ac:dyDescent="0.25">
      <c r="C939" s="365"/>
      <c r="E939" s="365"/>
      <c r="F939" s="365"/>
      <c r="G939" s="365"/>
      <c r="H939" s="365"/>
      <c r="I939" s="365"/>
      <c r="J939" s="365"/>
      <c r="K939" s="365"/>
      <c r="L939" s="365"/>
    </row>
    <row r="940" spans="3:12" s="99" customFormat="1" x14ac:dyDescent="0.25">
      <c r="C940" s="365"/>
      <c r="E940" s="365"/>
      <c r="F940" s="365"/>
      <c r="G940" s="365"/>
      <c r="H940" s="365"/>
      <c r="I940" s="365"/>
      <c r="J940" s="365"/>
      <c r="K940" s="365"/>
      <c r="L940" s="365"/>
    </row>
    <row r="941" spans="3:12" s="99" customFormat="1" x14ac:dyDescent="0.25">
      <c r="C941" s="365"/>
      <c r="E941" s="365"/>
      <c r="F941" s="365"/>
      <c r="G941" s="365"/>
      <c r="H941" s="365"/>
      <c r="I941" s="365"/>
      <c r="J941" s="365"/>
      <c r="K941" s="365"/>
      <c r="L941" s="365"/>
    </row>
    <row r="942" spans="3:12" s="99" customFormat="1" x14ac:dyDescent="0.25">
      <c r="C942" s="365"/>
      <c r="E942" s="365"/>
      <c r="F942" s="365"/>
      <c r="G942" s="365"/>
      <c r="H942" s="365"/>
      <c r="I942" s="365"/>
      <c r="J942" s="365"/>
      <c r="K942" s="365"/>
      <c r="L942" s="365"/>
    </row>
    <row r="943" spans="3:12" s="99" customFormat="1" x14ac:dyDescent="0.25">
      <c r="C943" s="365"/>
      <c r="E943" s="365"/>
      <c r="F943" s="365"/>
      <c r="G943" s="365"/>
      <c r="H943" s="365"/>
      <c r="I943" s="365"/>
      <c r="J943" s="365"/>
      <c r="K943" s="365"/>
      <c r="L943" s="365"/>
    </row>
    <row r="944" spans="3:12" s="99" customFormat="1" x14ac:dyDescent="0.25">
      <c r="C944" s="365"/>
      <c r="E944" s="365"/>
      <c r="F944" s="365"/>
      <c r="G944" s="365"/>
      <c r="H944" s="365"/>
      <c r="I944" s="365"/>
      <c r="J944" s="365"/>
      <c r="K944" s="365"/>
      <c r="L944" s="365"/>
    </row>
    <row r="945" spans="3:12" s="99" customFormat="1" x14ac:dyDescent="0.25">
      <c r="C945" s="365"/>
      <c r="E945" s="365"/>
      <c r="F945" s="365"/>
      <c r="G945" s="365"/>
      <c r="H945" s="365"/>
      <c r="I945" s="365"/>
      <c r="J945" s="365"/>
      <c r="K945" s="365"/>
      <c r="L945" s="365"/>
    </row>
    <row r="946" spans="3:12" s="99" customFormat="1" x14ac:dyDescent="0.25">
      <c r="C946" s="365"/>
      <c r="E946" s="365"/>
      <c r="F946" s="365"/>
      <c r="G946" s="365"/>
      <c r="H946" s="365"/>
      <c r="I946" s="365"/>
      <c r="J946" s="365"/>
      <c r="K946" s="365"/>
      <c r="L946" s="365"/>
    </row>
    <row r="947" spans="3:12" s="99" customFormat="1" x14ac:dyDescent="0.25">
      <c r="C947" s="365"/>
      <c r="E947" s="365"/>
      <c r="F947" s="365"/>
      <c r="G947" s="365"/>
      <c r="H947" s="365"/>
      <c r="I947" s="365"/>
      <c r="J947" s="365"/>
      <c r="K947" s="365"/>
      <c r="L947" s="365"/>
    </row>
    <row r="948" spans="3:12" s="99" customFormat="1" x14ac:dyDescent="0.25">
      <c r="C948" s="365"/>
      <c r="E948" s="365"/>
      <c r="F948" s="365"/>
      <c r="G948" s="365"/>
      <c r="H948" s="365"/>
      <c r="I948" s="365"/>
      <c r="J948" s="365"/>
      <c r="K948" s="365"/>
      <c r="L948" s="365"/>
    </row>
    <row r="949" spans="3:12" s="99" customFormat="1" x14ac:dyDescent="0.25">
      <c r="C949" s="365"/>
      <c r="E949" s="365"/>
      <c r="F949" s="365"/>
      <c r="G949" s="365"/>
      <c r="H949" s="365"/>
      <c r="I949" s="365"/>
      <c r="J949" s="365"/>
      <c r="K949" s="365"/>
      <c r="L949" s="365"/>
    </row>
    <row r="950" spans="3:12" s="99" customFormat="1" x14ac:dyDescent="0.25">
      <c r="C950" s="365"/>
      <c r="E950" s="365"/>
      <c r="F950" s="365"/>
      <c r="G950" s="365"/>
      <c r="H950" s="365"/>
      <c r="I950" s="365"/>
      <c r="J950" s="365"/>
      <c r="K950" s="365"/>
      <c r="L950" s="365"/>
    </row>
    <row r="951" spans="3:12" s="99" customFormat="1" x14ac:dyDescent="0.25">
      <c r="C951" s="365"/>
      <c r="E951" s="365"/>
      <c r="F951" s="365"/>
      <c r="G951" s="365"/>
      <c r="H951" s="365"/>
      <c r="I951" s="365"/>
      <c r="J951" s="365"/>
      <c r="K951" s="365"/>
      <c r="L951" s="365"/>
    </row>
    <row r="952" spans="3:12" s="99" customFormat="1" x14ac:dyDescent="0.25">
      <c r="C952" s="365"/>
      <c r="E952" s="365"/>
      <c r="F952" s="365"/>
      <c r="G952" s="365"/>
      <c r="H952" s="365"/>
      <c r="I952" s="365"/>
      <c r="J952" s="365"/>
      <c r="K952" s="365"/>
      <c r="L952" s="365"/>
    </row>
    <row r="953" spans="3:12" s="99" customFormat="1" x14ac:dyDescent="0.25">
      <c r="C953" s="365"/>
      <c r="E953" s="365"/>
      <c r="F953" s="365"/>
      <c r="G953" s="365"/>
      <c r="H953" s="365"/>
      <c r="I953" s="365"/>
      <c r="J953" s="365"/>
      <c r="K953" s="365"/>
      <c r="L953" s="365"/>
    </row>
    <row r="954" spans="3:12" s="99" customFormat="1" x14ac:dyDescent="0.25">
      <c r="C954" s="365"/>
      <c r="E954" s="365"/>
      <c r="F954" s="365"/>
      <c r="G954" s="365"/>
      <c r="H954" s="365"/>
      <c r="I954" s="365"/>
      <c r="J954" s="365"/>
      <c r="K954" s="365"/>
      <c r="L954" s="365"/>
    </row>
    <row r="955" spans="3:12" s="99" customFormat="1" x14ac:dyDescent="0.25">
      <c r="C955" s="365"/>
      <c r="E955" s="365"/>
      <c r="F955" s="365"/>
      <c r="G955" s="365"/>
      <c r="H955" s="365"/>
      <c r="I955" s="365"/>
      <c r="J955" s="365"/>
      <c r="K955" s="365"/>
      <c r="L955" s="365"/>
    </row>
    <row r="956" spans="3:12" s="99" customFormat="1" x14ac:dyDescent="0.25">
      <c r="C956" s="365"/>
      <c r="E956" s="365"/>
      <c r="F956" s="365"/>
      <c r="G956" s="365"/>
      <c r="H956" s="365"/>
      <c r="I956" s="365"/>
      <c r="J956" s="365"/>
      <c r="K956" s="365"/>
      <c r="L956" s="365"/>
    </row>
    <row r="957" spans="3:12" s="99" customFormat="1" x14ac:dyDescent="0.25">
      <c r="C957" s="365"/>
      <c r="E957" s="365"/>
      <c r="F957" s="365"/>
      <c r="G957" s="365"/>
      <c r="H957" s="365"/>
      <c r="I957" s="365"/>
      <c r="J957" s="365"/>
      <c r="K957" s="365"/>
      <c r="L957" s="365"/>
    </row>
    <row r="958" spans="3:12" s="99" customFormat="1" x14ac:dyDescent="0.25">
      <c r="C958" s="365"/>
      <c r="E958" s="365"/>
      <c r="F958" s="365"/>
      <c r="G958" s="365"/>
      <c r="H958" s="365"/>
      <c r="I958" s="365"/>
      <c r="J958" s="365"/>
      <c r="K958" s="365"/>
      <c r="L958" s="365"/>
    </row>
    <row r="959" spans="3:12" s="99" customFormat="1" x14ac:dyDescent="0.25">
      <c r="C959" s="365"/>
      <c r="E959" s="365"/>
      <c r="F959" s="365"/>
      <c r="G959" s="365"/>
      <c r="H959" s="365"/>
      <c r="I959" s="365"/>
      <c r="J959" s="365"/>
      <c r="K959" s="365"/>
      <c r="L959" s="365"/>
    </row>
    <row r="960" spans="3:12" s="99" customFormat="1" x14ac:dyDescent="0.25">
      <c r="C960" s="365"/>
      <c r="E960" s="365"/>
      <c r="F960" s="365"/>
      <c r="G960" s="365"/>
      <c r="H960" s="365"/>
      <c r="I960" s="365"/>
      <c r="J960" s="365"/>
      <c r="K960" s="365"/>
      <c r="L960" s="365"/>
    </row>
    <row r="961" spans="3:12" s="99" customFormat="1" x14ac:dyDescent="0.25">
      <c r="C961" s="365"/>
      <c r="E961" s="365"/>
      <c r="F961" s="365"/>
      <c r="G961" s="365"/>
      <c r="H961" s="365"/>
      <c r="I961" s="365"/>
      <c r="J961" s="365"/>
      <c r="K961" s="365"/>
      <c r="L961" s="365"/>
    </row>
    <row r="962" spans="3:12" s="99" customFormat="1" x14ac:dyDescent="0.25">
      <c r="C962" s="365"/>
      <c r="E962" s="365"/>
      <c r="F962" s="365"/>
      <c r="G962" s="365"/>
      <c r="H962" s="365"/>
      <c r="I962" s="365"/>
      <c r="J962" s="365"/>
      <c r="K962" s="365"/>
      <c r="L962" s="365"/>
    </row>
    <row r="963" spans="3:12" s="99" customFormat="1" x14ac:dyDescent="0.25">
      <c r="C963" s="365"/>
      <c r="E963" s="365"/>
      <c r="F963" s="365"/>
      <c r="G963" s="365"/>
      <c r="H963" s="365"/>
      <c r="I963" s="365"/>
      <c r="J963" s="365"/>
      <c r="K963" s="365"/>
      <c r="L963" s="365"/>
    </row>
    <row r="964" spans="3:12" s="99" customFormat="1" x14ac:dyDescent="0.25">
      <c r="C964" s="365"/>
      <c r="E964" s="365"/>
      <c r="F964" s="365"/>
      <c r="G964" s="365"/>
      <c r="H964" s="365"/>
      <c r="I964" s="365"/>
      <c r="J964" s="365"/>
      <c r="K964" s="365"/>
      <c r="L964" s="365"/>
    </row>
    <row r="965" spans="3:12" s="99" customFormat="1" x14ac:dyDescent="0.25">
      <c r="C965" s="365"/>
      <c r="E965" s="365"/>
      <c r="F965" s="365"/>
      <c r="G965" s="365"/>
      <c r="H965" s="365"/>
      <c r="I965" s="365"/>
      <c r="J965" s="365"/>
      <c r="K965" s="365"/>
      <c r="L965" s="365"/>
    </row>
    <row r="966" spans="3:12" s="99" customFormat="1" x14ac:dyDescent="0.25">
      <c r="C966" s="365"/>
      <c r="E966" s="365"/>
      <c r="F966" s="365"/>
      <c r="G966" s="365"/>
      <c r="H966" s="365"/>
      <c r="I966" s="365"/>
      <c r="J966" s="365"/>
      <c r="K966" s="365"/>
      <c r="L966" s="365"/>
    </row>
    <row r="967" spans="3:12" s="99" customFormat="1" x14ac:dyDescent="0.25">
      <c r="C967" s="365"/>
      <c r="E967" s="365"/>
      <c r="F967" s="365"/>
      <c r="G967" s="365"/>
      <c r="H967" s="365"/>
      <c r="I967" s="365"/>
      <c r="J967" s="365"/>
      <c r="K967" s="365"/>
      <c r="L967" s="365"/>
    </row>
    <row r="968" spans="3:12" s="99" customFormat="1" x14ac:dyDescent="0.25">
      <c r="C968" s="365"/>
      <c r="E968" s="365"/>
      <c r="F968" s="365"/>
      <c r="G968" s="365"/>
      <c r="H968" s="365"/>
      <c r="I968" s="365"/>
      <c r="J968" s="365"/>
      <c r="K968" s="365"/>
      <c r="L968" s="365"/>
    </row>
    <row r="969" spans="3:12" s="99" customFormat="1" x14ac:dyDescent="0.25">
      <c r="C969" s="365"/>
      <c r="E969" s="365"/>
      <c r="F969" s="365"/>
      <c r="G969" s="365"/>
      <c r="H969" s="365"/>
      <c r="I969" s="365"/>
      <c r="J969" s="365"/>
      <c r="K969" s="365"/>
      <c r="L969" s="365"/>
    </row>
    <row r="970" spans="3:12" s="99" customFormat="1" x14ac:dyDescent="0.25">
      <c r="C970" s="365"/>
      <c r="E970" s="365"/>
      <c r="F970" s="365"/>
      <c r="G970" s="365"/>
      <c r="H970" s="365"/>
      <c r="I970" s="365"/>
      <c r="J970" s="365"/>
      <c r="K970" s="365"/>
      <c r="L970" s="365"/>
    </row>
    <row r="971" spans="3:12" s="99" customFormat="1" x14ac:dyDescent="0.25">
      <c r="C971" s="365"/>
      <c r="E971" s="365"/>
      <c r="F971" s="365"/>
      <c r="G971" s="365"/>
      <c r="H971" s="365"/>
      <c r="I971" s="365"/>
      <c r="J971" s="365"/>
      <c r="K971" s="365"/>
      <c r="L971" s="365"/>
    </row>
    <row r="972" spans="3:12" s="99" customFormat="1" x14ac:dyDescent="0.25">
      <c r="C972" s="365"/>
      <c r="E972" s="365"/>
      <c r="F972" s="365"/>
      <c r="G972" s="365"/>
      <c r="H972" s="365"/>
      <c r="I972" s="365"/>
      <c r="J972" s="365"/>
      <c r="K972" s="365"/>
      <c r="L972" s="365"/>
    </row>
    <row r="973" spans="3:12" s="99" customFormat="1" x14ac:dyDescent="0.25">
      <c r="C973" s="365"/>
      <c r="E973" s="365"/>
      <c r="F973" s="365"/>
      <c r="G973" s="365"/>
      <c r="H973" s="365"/>
      <c r="I973" s="365"/>
      <c r="J973" s="365"/>
      <c r="K973" s="365"/>
      <c r="L973" s="365"/>
    </row>
    <row r="974" spans="3:12" s="99" customFormat="1" x14ac:dyDescent="0.25">
      <c r="C974" s="365"/>
      <c r="E974" s="365"/>
      <c r="F974" s="365"/>
      <c r="G974" s="365"/>
      <c r="H974" s="365"/>
      <c r="I974" s="365"/>
      <c r="J974" s="365"/>
      <c r="K974" s="365"/>
      <c r="L974" s="365"/>
    </row>
    <row r="975" spans="3:12" s="99" customFormat="1" x14ac:dyDescent="0.25">
      <c r="C975" s="365"/>
      <c r="E975" s="365"/>
      <c r="F975" s="365"/>
      <c r="G975" s="365"/>
      <c r="H975" s="365"/>
      <c r="I975" s="365"/>
      <c r="J975" s="365"/>
      <c r="K975" s="365"/>
      <c r="L975" s="365"/>
    </row>
    <row r="976" spans="3:12" s="99" customFormat="1" x14ac:dyDescent="0.25">
      <c r="C976" s="365"/>
      <c r="E976" s="365"/>
      <c r="F976" s="365"/>
      <c r="G976" s="365"/>
      <c r="H976" s="365"/>
      <c r="I976" s="365"/>
      <c r="J976" s="365"/>
      <c r="K976" s="365"/>
      <c r="L976" s="365"/>
    </row>
    <row r="977" spans="3:12" s="99" customFormat="1" x14ac:dyDescent="0.25">
      <c r="C977" s="365"/>
      <c r="E977" s="365"/>
      <c r="F977" s="365"/>
      <c r="G977" s="365"/>
      <c r="H977" s="365"/>
      <c r="I977" s="365"/>
      <c r="J977" s="365"/>
      <c r="K977" s="365"/>
      <c r="L977" s="365"/>
    </row>
    <row r="978" spans="3:12" s="99" customFormat="1" x14ac:dyDescent="0.25">
      <c r="C978" s="365"/>
      <c r="E978" s="365"/>
      <c r="F978" s="365"/>
      <c r="G978" s="365"/>
      <c r="H978" s="365"/>
      <c r="I978" s="365"/>
      <c r="J978" s="365"/>
      <c r="K978" s="365"/>
      <c r="L978" s="365"/>
    </row>
    <row r="979" spans="3:12" s="99" customFormat="1" x14ac:dyDescent="0.25">
      <c r="C979" s="365"/>
      <c r="E979" s="365"/>
      <c r="F979" s="365"/>
      <c r="G979" s="365"/>
      <c r="H979" s="365"/>
      <c r="I979" s="365"/>
      <c r="J979" s="365"/>
      <c r="K979" s="365"/>
      <c r="L979" s="365"/>
    </row>
    <row r="980" spans="3:12" s="99" customFormat="1" x14ac:dyDescent="0.25">
      <c r="C980" s="365"/>
      <c r="E980" s="365"/>
      <c r="F980" s="365"/>
      <c r="G980" s="365"/>
      <c r="H980" s="365"/>
      <c r="I980" s="365"/>
      <c r="J980" s="365"/>
      <c r="K980" s="365"/>
      <c r="L980" s="365"/>
    </row>
    <row r="981" spans="3:12" s="99" customFormat="1" x14ac:dyDescent="0.25">
      <c r="C981" s="365"/>
      <c r="E981" s="365"/>
      <c r="F981" s="365"/>
      <c r="G981" s="365"/>
      <c r="H981" s="365"/>
      <c r="I981" s="365"/>
      <c r="J981" s="365"/>
      <c r="K981" s="365"/>
      <c r="L981" s="365"/>
    </row>
    <row r="982" spans="3:12" s="99" customFormat="1" x14ac:dyDescent="0.25">
      <c r="C982" s="365"/>
      <c r="E982" s="365"/>
      <c r="F982" s="365"/>
      <c r="G982" s="365"/>
      <c r="H982" s="365"/>
      <c r="I982" s="365"/>
      <c r="J982" s="365"/>
      <c r="K982" s="365"/>
      <c r="L982" s="365"/>
    </row>
    <row r="983" spans="3:12" s="99" customFormat="1" x14ac:dyDescent="0.25">
      <c r="C983" s="365"/>
      <c r="E983" s="365"/>
      <c r="F983" s="365"/>
      <c r="G983" s="365"/>
      <c r="H983" s="365"/>
      <c r="I983" s="365"/>
      <c r="J983" s="365"/>
      <c r="K983" s="365"/>
      <c r="L983" s="365"/>
    </row>
    <row r="984" spans="3:12" s="99" customFormat="1" x14ac:dyDescent="0.25">
      <c r="C984" s="365"/>
      <c r="E984" s="365"/>
      <c r="F984" s="365"/>
      <c r="G984" s="365"/>
      <c r="H984" s="365"/>
      <c r="I984" s="365"/>
      <c r="J984" s="365"/>
      <c r="K984" s="365"/>
      <c r="L984" s="365"/>
    </row>
    <row r="985" spans="3:12" s="99" customFormat="1" x14ac:dyDescent="0.25">
      <c r="C985" s="365"/>
      <c r="E985" s="365"/>
      <c r="F985" s="365"/>
      <c r="G985" s="365"/>
      <c r="H985" s="365"/>
      <c r="I985" s="365"/>
      <c r="J985" s="365"/>
      <c r="K985" s="365"/>
      <c r="L985" s="365"/>
    </row>
    <row r="986" spans="3:12" s="99" customFormat="1" x14ac:dyDescent="0.25">
      <c r="C986" s="365"/>
      <c r="E986" s="365"/>
      <c r="F986" s="365"/>
      <c r="G986" s="365"/>
      <c r="H986" s="365"/>
      <c r="I986" s="365"/>
      <c r="J986" s="365"/>
      <c r="K986" s="365"/>
      <c r="L986" s="365"/>
    </row>
    <row r="987" spans="3:12" s="99" customFormat="1" x14ac:dyDescent="0.25">
      <c r="C987" s="365"/>
      <c r="E987" s="365"/>
      <c r="F987" s="365"/>
      <c r="G987" s="365"/>
      <c r="H987" s="365"/>
      <c r="I987" s="365"/>
      <c r="J987" s="365"/>
      <c r="K987" s="365"/>
      <c r="L987" s="365"/>
    </row>
    <row r="988" spans="3:12" s="99" customFormat="1" x14ac:dyDescent="0.25">
      <c r="C988" s="365"/>
      <c r="E988" s="365"/>
      <c r="F988" s="365"/>
      <c r="G988" s="365"/>
      <c r="H988" s="365"/>
      <c r="I988" s="365"/>
      <c r="J988" s="365"/>
      <c r="K988" s="365"/>
      <c r="L988" s="365"/>
    </row>
    <row r="989" spans="3:12" s="99" customFormat="1" x14ac:dyDescent="0.25">
      <c r="C989" s="365"/>
      <c r="E989" s="365"/>
      <c r="F989" s="365"/>
      <c r="G989" s="365"/>
      <c r="H989" s="365"/>
      <c r="I989" s="365"/>
      <c r="J989" s="365"/>
      <c r="K989" s="365"/>
      <c r="L989" s="365"/>
    </row>
    <row r="990" spans="3:12" s="99" customFormat="1" x14ac:dyDescent="0.25">
      <c r="C990" s="365"/>
      <c r="E990" s="365"/>
      <c r="F990" s="365"/>
      <c r="G990" s="365"/>
      <c r="H990" s="365"/>
      <c r="I990" s="365"/>
      <c r="J990" s="365"/>
      <c r="K990" s="365"/>
      <c r="L990" s="365"/>
    </row>
    <row r="991" spans="3:12" s="99" customFormat="1" x14ac:dyDescent="0.25">
      <c r="C991" s="365"/>
      <c r="E991" s="365"/>
      <c r="F991" s="365"/>
      <c r="G991" s="365"/>
      <c r="H991" s="365"/>
      <c r="I991" s="365"/>
      <c r="J991" s="365"/>
      <c r="K991" s="365"/>
      <c r="L991" s="365"/>
    </row>
    <row r="992" spans="3:12" s="99" customFormat="1" x14ac:dyDescent="0.25">
      <c r="C992" s="365"/>
      <c r="E992" s="365"/>
      <c r="F992" s="365"/>
      <c r="G992" s="365"/>
      <c r="H992" s="365"/>
      <c r="I992" s="365"/>
      <c r="J992" s="365"/>
      <c r="K992" s="365"/>
      <c r="L992" s="365"/>
    </row>
    <row r="993" spans="3:12" s="99" customFormat="1" x14ac:dyDescent="0.25">
      <c r="C993" s="365"/>
      <c r="E993" s="365"/>
      <c r="F993" s="365"/>
      <c r="G993" s="365"/>
      <c r="H993" s="365"/>
      <c r="I993" s="365"/>
      <c r="J993" s="365"/>
      <c r="K993" s="365"/>
      <c r="L993" s="365"/>
    </row>
    <row r="994" spans="3:12" s="99" customFormat="1" x14ac:dyDescent="0.25">
      <c r="C994" s="365"/>
      <c r="E994" s="365"/>
      <c r="F994" s="365"/>
      <c r="G994" s="365"/>
      <c r="H994" s="365"/>
      <c r="I994" s="365"/>
      <c r="J994" s="365"/>
      <c r="K994" s="365"/>
      <c r="L994" s="365"/>
    </row>
    <row r="995" spans="3:12" s="99" customFormat="1" x14ac:dyDescent="0.25">
      <c r="C995" s="365"/>
      <c r="E995" s="365"/>
      <c r="F995" s="365"/>
      <c r="G995" s="365"/>
      <c r="H995" s="365"/>
      <c r="I995" s="365"/>
      <c r="J995" s="365"/>
      <c r="K995" s="365"/>
      <c r="L995" s="365"/>
    </row>
    <row r="996" spans="3:12" s="99" customFormat="1" x14ac:dyDescent="0.25">
      <c r="C996" s="365"/>
      <c r="E996" s="365"/>
      <c r="F996" s="365"/>
      <c r="G996" s="365"/>
      <c r="H996" s="365"/>
      <c r="I996" s="365"/>
      <c r="J996" s="365"/>
      <c r="K996" s="365"/>
      <c r="L996" s="365"/>
    </row>
    <row r="997" spans="3:12" s="99" customFormat="1" x14ac:dyDescent="0.25">
      <c r="C997" s="365"/>
      <c r="E997" s="365"/>
      <c r="F997" s="365"/>
      <c r="G997" s="365"/>
      <c r="H997" s="365"/>
      <c r="I997" s="365"/>
      <c r="J997" s="365"/>
      <c r="K997" s="365"/>
      <c r="L997" s="365"/>
    </row>
  </sheetData>
  <mergeCells count="119">
    <mergeCell ref="M236:P236"/>
    <mergeCell ref="M217:P217"/>
    <mergeCell ref="D178:P178"/>
    <mergeCell ref="D218:P218"/>
    <mergeCell ref="M177:P177"/>
    <mergeCell ref="M196:P196"/>
    <mergeCell ref="G180:G181"/>
    <mergeCell ref="H180:H181"/>
    <mergeCell ref="I180:I181"/>
    <mergeCell ref="J180:J181"/>
    <mergeCell ref="K180:K181"/>
    <mergeCell ref="L180:L181"/>
    <mergeCell ref="G200:G201"/>
    <mergeCell ref="H200:H201"/>
    <mergeCell ref="I200:I201"/>
    <mergeCell ref="J200:J201"/>
    <mergeCell ref="A200:A237"/>
    <mergeCell ref="B200:B237"/>
    <mergeCell ref="A55:A81"/>
    <mergeCell ref="B55:B81"/>
    <mergeCell ref="A84:A112"/>
    <mergeCell ref="B84:B112"/>
    <mergeCell ref="A115:A158"/>
    <mergeCell ref="B115:B158"/>
    <mergeCell ref="A161:A197"/>
    <mergeCell ref="B161:B197"/>
    <mergeCell ref="M50:P50"/>
    <mergeCell ref="O1:O5"/>
    <mergeCell ref="P1:P5"/>
    <mergeCell ref="B7:B20"/>
    <mergeCell ref="A7:A20"/>
    <mergeCell ref="M1:M5"/>
    <mergeCell ref="N1:N5"/>
    <mergeCell ref="M19:P19"/>
    <mergeCell ref="D20:P20"/>
    <mergeCell ref="A23:A52"/>
    <mergeCell ref="B23:B52"/>
    <mergeCell ref="M35:P35"/>
    <mergeCell ref="D36:P36"/>
    <mergeCell ref="D51:P51"/>
    <mergeCell ref="G1:I5"/>
    <mergeCell ref="J1:L5"/>
    <mergeCell ref="L7:L8"/>
    <mergeCell ref="G23:G24"/>
    <mergeCell ref="H23:H24"/>
    <mergeCell ref="I23:I24"/>
    <mergeCell ref="J23:J24"/>
    <mergeCell ref="K23:K24"/>
    <mergeCell ref="L23:L24"/>
    <mergeCell ref="G7:G8"/>
    <mergeCell ref="M66:P66"/>
    <mergeCell ref="M80:P80"/>
    <mergeCell ref="M96:P96"/>
    <mergeCell ref="M132:P132"/>
    <mergeCell ref="M157:P157"/>
    <mergeCell ref="D97:P97"/>
    <mergeCell ref="D133:P133"/>
    <mergeCell ref="D67:P67"/>
    <mergeCell ref="M111:P111"/>
    <mergeCell ref="G69:G70"/>
    <mergeCell ref="H69:H70"/>
    <mergeCell ref="I69:I70"/>
    <mergeCell ref="J69:J70"/>
    <mergeCell ref="K69:K70"/>
    <mergeCell ref="L69:L70"/>
    <mergeCell ref="G84:G85"/>
    <mergeCell ref="L99:L100"/>
    <mergeCell ref="G115:G116"/>
    <mergeCell ref="H115:H116"/>
    <mergeCell ref="I115:I116"/>
    <mergeCell ref="J115:J116"/>
    <mergeCell ref="K115:K116"/>
    <mergeCell ref="L115:L116"/>
    <mergeCell ref="G99:G100"/>
    <mergeCell ref="H7:H8"/>
    <mergeCell ref="I7:I8"/>
    <mergeCell ref="J7:J8"/>
    <mergeCell ref="K7:K8"/>
    <mergeCell ref="H84:H85"/>
    <mergeCell ref="I84:I85"/>
    <mergeCell ref="J84:J85"/>
    <mergeCell ref="K84:K85"/>
    <mergeCell ref="L84:L85"/>
    <mergeCell ref="L38:L39"/>
    <mergeCell ref="G55:G56"/>
    <mergeCell ref="H55:H56"/>
    <mergeCell ref="I55:I56"/>
    <mergeCell ref="J55:J56"/>
    <mergeCell ref="K55:K56"/>
    <mergeCell ref="L55:L56"/>
    <mergeCell ref="G38:G39"/>
    <mergeCell ref="H38:H39"/>
    <mergeCell ref="I38:I39"/>
    <mergeCell ref="J38:J39"/>
    <mergeCell ref="K38:K39"/>
    <mergeCell ref="H99:H100"/>
    <mergeCell ref="I99:I100"/>
    <mergeCell ref="J99:J100"/>
    <mergeCell ref="K99:K100"/>
    <mergeCell ref="K200:K201"/>
    <mergeCell ref="L200:L201"/>
    <mergeCell ref="G220:G221"/>
    <mergeCell ref="H220:H221"/>
    <mergeCell ref="I220:I221"/>
    <mergeCell ref="J220:J221"/>
    <mergeCell ref="K220:K221"/>
    <mergeCell ref="L220:L221"/>
    <mergeCell ref="L135:L136"/>
    <mergeCell ref="G161:G162"/>
    <mergeCell ref="H161:H162"/>
    <mergeCell ref="I161:I162"/>
    <mergeCell ref="J161:J162"/>
    <mergeCell ref="K161:K162"/>
    <mergeCell ref="L161:L162"/>
    <mergeCell ref="G135:G136"/>
    <mergeCell ref="H135:H136"/>
    <mergeCell ref="I135:I136"/>
    <mergeCell ref="J135:J136"/>
    <mergeCell ref="K135:K136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0000"/>
  </sheetPr>
  <dimension ref="A1:BY834"/>
  <sheetViews>
    <sheetView topLeftCell="A4" zoomScale="80" zoomScaleNormal="80" workbookViewId="0">
      <selection activeCell="P26" sqref="P26"/>
    </sheetView>
  </sheetViews>
  <sheetFormatPr defaultColWidth="0" defaultRowHeight="18" x14ac:dyDescent="0.25"/>
  <cols>
    <col min="1" max="1" width="30.5703125" customWidth="1"/>
    <col min="2" max="2" width="9.140625" customWidth="1"/>
    <col min="3" max="3" width="11.7109375" style="435" customWidth="1"/>
    <col min="4" max="4" width="42.85546875" customWidth="1"/>
    <col min="5" max="5" width="17.28515625" style="435" customWidth="1"/>
    <col min="6" max="6" width="15.5703125" style="435" customWidth="1"/>
    <col min="7" max="12" width="8.7109375" style="435" customWidth="1"/>
    <col min="13" max="13" width="16.42578125" customWidth="1"/>
    <col min="14" max="15" width="9.140625" customWidth="1"/>
    <col min="16" max="16" width="15.85546875" customWidth="1"/>
    <col min="17" max="77" width="0" style="99" hidden="1" customWidth="1"/>
    <col min="78" max="16384" width="9.140625" hidden="1"/>
  </cols>
  <sheetData>
    <row r="1" spans="1:16" ht="40.5" x14ac:dyDescent="0.2">
      <c r="A1" s="60" t="s">
        <v>391</v>
      </c>
      <c r="B1" s="63" t="s">
        <v>5</v>
      </c>
      <c r="C1" s="436"/>
      <c r="D1" s="63" t="s">
        <v>5</v>
      </c>
      <c r="E1" s="436"/>
      <c r="F1" s="436"/>
      <c r="G1" s="853" t="s">
        <v>1413</v>
      </c>
      <c r="H1" s="854"/>
      <c r="I1" s="855"/>
      <c r="J1" s="853" t="s">
        <v>1414</v>
      </c>
      <c r="K1" s="854"/>
      <c r="L1" s="855"/>
      <c r="M1" s="963" t="s">
        <v>9</v>
      </c>
      <c r="N1" s="963" t="s">
        <v>10</v>
      </c>
      <c r="O1" s="963" t="s">
        <v>11</v>
      </c>
      <c r="P1" s="963" t="s">
        <v>12</v>
      </c>
    </row>
    <row r="2" spans="1:16" ht="20.25" x14ac:dyDescent="0.2">
      <c r="A2" s="61" t="s">
        <v>1</v>
      </c>
      <c r="B2" s="64" t="s">
        <v>6</v>
      </c>
      <c r="C2" s="437"/>
      <c r="D2" s="64" t="s">
        <v>59</v>
      </c>
      <c r="E2" s="437"/>
      <c r="F2" s="437"/>
      <c r="G2" s="856"/>
      <c r="H2" s="857"/>
      <c r="I2" s="858"/>
      <c r="J2" s="856"/>
      <c r="K2" s="857"/>
      <c r="L2" s="858"/>
      <c r="M2" s="964"/>
      <c r="N2" s="964"/>
      <c r="O2" s="964"/>
      <c r="P2" s="964"/>
    </row>
    <row r="3" spans="1:16" ht="20.25" x14ac:dyDescent="0.2">
      <c r="A3" s="61" t="s">
        <v>2</v>
      </c>
      <c r="B3" s="64" t="s">
        <v>1001</v>
      </c>
      <c r="C3" s="437"/>
      <c r="D3" s="64" t="s">
        <v>60</v>
      </c>
      <c r="E3" s="437"/>
      <c r="F3" s="437"/>
      <c r="G3" s="856"/>
      <c r="H3" s="857"/>
      <c r="I3" s="858"/>
      <c r="J3" s="856"/>
      <c r="K3" s="857"/>
      <c r="L3" s="858"/>
      <c r="M3" s="964"/>
      <c r="N3" s="964"/>
      <c r="O3" s="964"/>
      <c r="P3" s="964"/>
    </row>
    <row r="4" spans="1:16" ht="20.25" x14ac:dyDescent="0.2">
      <c r="A4" s="61" t="s">
        <v>58</v>
      </c>
      <c r="B4" s="65"/>
      <c r="C4" s="438"/>
      <c r="D4" s="65"/>
      <c r="E4" s="438"/>
      <c r="F4" s="438"/>
      <c r="G4" s="856"/>
      <c r="H4" s="857"/>
      <c r="I4" s="858"/>
      <c r="J4" s="856"/>
      <c r="K4" s="857"/>
      <c r="L4" s="858"/>
      <c r="M4" s="964"/>
      <c r="N4" s="964"/>
      <c r="O4" s="964"/>
      <c r="P4" s="964"/>
    </row>
    <row r="5" spans="1:16" ht="21" thickBot="1" x14ac:dyDescent="0.25">
      <c r="A5" s="62" t="s">
        <v>4</v>
      </c>
      <c r="B5" s="66"/>
      <c r="C5" s="439"/>
      <c r="D5" s="66"/>
      <c r="E5" s="439"/>
      <c r="F5" s="439"/>
      <c r="G5" s="859"/>
      <c r="H5" s="860"/>
      <c r="I5" s="861"/>
      <c r="J5" s="859"/>
      <c r="K5" s="860"/>
      <c r="L5" s="861"/>
      <c r="M5" s="965"/>
      <c r="N5" s="965"/>
      <c r="O5" s="965"/>
      <c r="P5" s="965"/>
    </row>
    <row r="6" spans="1:16" ht="43.5" customHeight="1" thickBot="1" x14ac:dyDescent="0.25">
      <c r="A6" s="178" t="s">
        <v>1681</v>
      </c>
      <c r="B6" s="16"/>
      <c r="C6" s="364" t="s">
        <v>1309</v>
      </c>
      <c r="D6" s="123" t="s">
        <v>1224</v>
      </c>
      <c r="E6" s="367" t="s">
        <v>1308</v>
      </c>
      <c r="F6" s="475" t="s">
        <v>1381</v>
      </c>
      <c r="G6" s="475" t="s">
        <v>1415</v>
      </c>
      <c r="H6" s="681" t="s">
        <v>1416</v>
      </c>
      <c r="I6" s="475" t="s">
        <v>1417</v>
      </c>
      <c r="J6" s="681" t="s">
        <v>1319</v>
      </c>
      <c r="K6" s="475" t="s">
        <v>1418</v>
      </c>
      <c r="L6" s="475" t="s">
        <v>1419</v>
      </c>
      <c r="M6" s="124" t="str">
        <f>'Данные по ТП'!C184</f>
        <v>ТМ-630/10</v>
      </c>
      <c r="N6" s="125" t="s">
        <v>1225</v>
      </c>
      <c r="O6" s="124" t="s">
        <v>5</v>
      </c>
      <c r="P6" s="126">
        <f>'Данные по ТП'!F184</f>
        <v>4241</v>
      </c>
    </row>
    <row r="7" spans="1:16" ht="19.5" thickBot="1" x14ac:dyDescent="0.25">
      <c r="A7" s="850" t="s">
        <v>1687</v>
      </c>
      <c r="B7" s="970" t="s">
        <v>1000</v>
      </c>
      <c r="C7" s="440">
        <v>1</v>
      </c>
      <c r="D7" s="164" t="s">
        <v>1500</v>
      </c>
      <c r="E7" s="161"/>
      <c r="F7" s="655">
        <f>((O7*1.73*220*0.9)/1000)+((N7*1.73*220*0.9)/1000)+((M7*1.73*220*0.9)/1000)</f>
        <v>8.2209599999999998</v>
      </c>
      <c r="G7" s="845"/>
      <c r="H7" s="845"/>
      <c r="I7" s="845"/>
      <c r="J7" s="845"/>
      <c r="K7" s="845"/>
      <c r="L7" s="845"/>
      <c r="M7" s="202">
        <v>4</v>
      </c>
      <c r="N7" s="202">
        <v>19</v>
      </c>
      <c r="O7" s="202">
        <v>1</v>
      </c>
      <c r="P7" s="202">
        <v>14</v>
      </c>
    </row>
    <row r="8" spans="1:16" ht="19.5" thickBot="1" x14ac:dyDescent="0.25">
      <c r="A8" s="862"/>
      <c r="B8" s="989"/>
      <c r="C8" s="441">
        <v>2</v>
      </c>
      <c r="D8" s="161" t="s">
        <v>1002</v>
      </c>
      <c r="E8" s="161"/>
      <c r="F8" s="655">
        <f t="shared" ref="F8:F11" si="0">((O8*1.73*220*0.9)/1000)+((N8*1.73*220*0.9)/1000)+((M8*1.73*220*0.9)/1000)</f>
        <v>5.8231800000000007</v>
      </c>
      <c r="G8" s="846"/>
      <c r="H8" s="846"/>
      <c r="I8" s="846"/>
      <c r="J8" s="846"/>
      <c r="K8" s="846"/>
      <c r="L8" s="846"/>
      <c r="M8" s="202"/>
      <c r="N8" s="202"/>
      <c r="O8" s="202">
        <v>17</v>
      </c>
      <c r="P8" s="202">
        <v>17</v>
      </c>
    </row>
    <row r="9" spans="1:16" ht="19.5" thickBot="1" x14ac:dyDescent="0.25">
      <c r="A9" s="862"/>
      <c r="B9" s="989"/>
      <c r="C9" s="441">
        <v>3</v>
      </c>
      <c r="D9" s="161" t="s">
        <v>1692</v>
      </c>
      <c r="E9" s="161"/>
      <c r="F9" s="655">
        <f t="shared" si="0"/>
        <v>5.8231799999999998</v>
      </c>
      <c r="G9" s="655"/>
      <c r="H9" s="655"/>
      <c r="I9" s="655"/>
      <c r="J9" s="655"/>
      <c r="K9" s="655"/>
      <c r="L9" s="655"/>
      <c r="M9" s="202">
        <v>13</v>
      </c>
      <c r="N9" s="202">
        <v>0</v>
      </c>
      <c r="O9" s="202">
        <v>4</v>
      </c>
      <c r="P9" s="202">
        <v>9</v>
      </c>
    </row>
    <row r="10" spans="1:16" ht="19.5" thickBot="1" x14ac:dyDescent="0.35">
      <c r="A10" s="862"/>
      <c r="B10" s="989"/>
      <c r="C10" s="442">
        <v>4</v>
      </c>
      <c r="D10" s="164" t="s">
        <v>1003</v>
      </c>
      <c r="E10" s="164"/>
      <c r="F10" s="655">
        <f t="shared" si="0"/>
        <v>0</v>
      </c>
      <c r="G10" s="655"/>
      <c r="H10" s="655"/>
      <c r="I10" s="655"/>
      <c r="J10" s="655"/>
      <c r="K10" s="655"/>
      <c r="L10" s="655"/>
      <c r="M10" s="272"/>
      <c r="N10" s="272"/>
      <c r="O10" s="272"/>
      <c r="P10" s="272"/>
    </row>
    <row r="11" spans="1:16" ht="19.5" thickBot="1" x14ac:dyDescent="0.35">
      <c r="A11" s="862"/>
      <c r="B11" s="989"/>
      <c r="C11" s="442">
        <v>5</v>
      </c>
      <c r="D11" s="164" t="s">
        <v>1004</v>
      </c>
      <c r="E11" s="164"/>
      <c r="F11" s="655">
        <f t="shared" si="0"/>
        <v>0</v>
      </c>
      <c r="G11" s="655"/>
      <c r="H11" s="655"/>
      <c r="I11" s="655"/>
      <c r="J11" s="655"/>
      <c r="K11" s="655"/>
      <c r="L11" s="655"/>
      <c r="M11" s="272"/>
      <c r="N11" s="272"/>
      <c r="O11" s="272"/>
      <c r="P11" s="272"/>
    </row>
    <row r="12" spans="1:16" ht="19.5" thickBot="1" x14ac:dyDescent="0.35">
      <c r="A12" s="862"/>
      <c r="B12" s="989"/>
      <c r="C12" s="442">
        <v>6</v>
      </c>
      <c r="D12" s="164" t="s">
        <v>1005</v>
      </c>
      <c r="E12" s="164" t="s">
        <v>979</v>
      </c>
      <c r="F12" s="655">
        <f>((O12*1.73*220*0.9)/1000)+((N12*1.73*220*0.9)/1000)+((M12*1.73*220*0.9)/1000)</f>
        <v>0</v>
      </c>
      <c r="G12" s="655"/>
      <c r="H12" s="655"/>
      <c r="I12" s="655"/>
      <c r="J12" s="655"/>
      <c r="K12" s="655"/>
      <c r="L12" s="655"/>
      <c r="M12" s="272"/>
      <c r="N12" s="272"/>
      <c r="O12" s="272"/>
      <c r="P12" s="272"/>
    </row>
    <row r="13" spans="1:16" ht="19.5" thickBot="1" x14ac:dyDescent="0.35">
      <c r="A13" s="862"/>
      <c r="B13" s="989"/>
      <c r="C13" s="442">
        <v>7</v>
      </c>
      <c r="D13" s="164" t="s">
        <v>1006</v>
      </c>
      <c r="E13" s="164"/>
      <c r="F13" s="655">
        <f t="shared" ref="F13:F15" si="1">((O13*1.73*220*0.9)/1000)+((N13*1.73*220*0.9)/1000)+((M13*1.73*220*0.9)/1000)</f>
        <v>19.182239999999997</v>
      </c>
      <c r="G13" s="655"/>
      <c r="H13" s="655"/>
      <c r="I13" s="655"/>
      <c r="J13" s="655"/>
      <c r="K13" s="655"/>
      <c r="L13" s="655"/>
      <c r="M13" s="272">
        <v>1</v>
      </c>
      <c r="N13" s="272">
        <v>2</v>
      </c>
      <c r="O13" s="272">
        <v>53</v>
      </c>
      <c r="P13" s="272">
        <v>40</v>
      </c>
    </row>
    <row r="14" spans="1:16" ht="19.5" thickBot="1" x14ac:dyDescent="0.35">
      <c r="A14" s="862"/>
      <c r="B14" s="989"/>
      <c r="C14" s="442">
        <v>8</v>
      </c>
      <c r="D14" s="164" t="s">
        <v>1007</v>
      </c>
      <c r="E14" s="164"/>
      <c r="F14" s="655">
        <f t="shared" si="1"/>
        <v>0</v>
      </c>
      <c r="G14" s="655"/>
      <c r="H14" s="655"/>
      <c r="I14" s="655"/>
      <c r="J14" s="655"/>
      <c r="K14" s="655"/>
      <c r="L14" s="655"/>
      <c r="M14" s="272">
        <v>0</v>
      </c>
      <c r="N14" s="272">
        <v>0</v>
      </c>
      <c r="O14" s="272">
        <v>0</v>
      </c>
      <c r="P14" s="272">
        <v>0</v>
      </c>
    </row>
    <row r="15" spans="1:16" ht="19.5" thickBot="1" x14ac:dyDescent="0.35">
      <c r="A15" s="862"/>
      <c r="B15" s="989"/>
      <c r="C15" s="441"/>
      <c r="D15" s="161"/>
      <c r="E15" s="161"/>
      <c r="F15" s="655">
        <f t="shared" si="1"/>
        <v>0</v>
      </c>
      <c r="G15" s="655"/>
      <c r="H15" s="655"/>
      <c r="I15" s="655"/>
      <c r="J15" s="655"/>
      <c r="K15" s="655"/>
      <c r="L15" s="655"/>
      <c r="M15" s="272"/>
      <c r="N15" s="272"/>
      <c r="O15" s="272"/>
      <c r="P15" s="272"/>
    </row>
    <row r="16" spans="1:16" ht="19.5" thickBot="1" x14ac:dyDescent="0.35">
      <c r="A16" s="862"/>
      <c r="B16" s="989"/>
      <c r="C16" s="441"/>
      <c r="D16" s="161"/>
      <c r="E16" s="161"/>
      <c r="F16" s="161"/>
      <c r="G16" s="161"/>
      <c r="H16" s="161"/>
      <c r="I16" s="161"/>
      <c r="J16" s="161"/>
      <c r="K16" s="161"/>
      <c r="L16" s="161"/>
      <c r="M16" s="272"/>
      <c r="N16" s="272"/>
      <c r="O16" s="272"/>
      <c r="P16" s="272"/>
    </row>
    <row r="17" spans="1:17" ht="19.5" thickBot="1" x14ac:dyDescent="0.35">
      <c r="A17" s="862"/>
      <c r="B17" s="989"/>
      <c r="C17" s="441"/>
      <c r="D17" s="3" t="s">
        <v>1187</v>
      </c>
      <c r="E17" s="25"/>
      <c r="F17" s="25"/>
      <c r="G17" s="25"/>
      <c r="H17" s="25"/>
      <c r="I17" s="25"/>
      <c r="J17" s="25"/>
      <c r="K17" s="25"/>
      <c r="L17" s="25"/>
      <c r="M17" s="85">
        <f>SUM(M7:M16)</f>
        <v>18</v>
      </c>
      <c r="N17" s="85">
        <f>SUM(N7:N16)</f>
        <v>21</v>
      </c>
      <c r="O17" s="85">
        <f>SUM(O7:O16)</f>
        <v>75</v>
      </c>
      <c r="P17" s="85">
        <f>SUM(P7:P16)</f>
        <v>80</v>
      </c>
    </row>
    <row r="18" spans="1:17" ht="19.5" thickBot="1" x14ac:dyDescent="0.25">
      <c r="A18" s="862"/>
      <c r="B18" s="989"/>
      <c r="C18" s="441"/>
      <c r="D18" s="3" t="s">
        <v>1188</v>
      </c>
      <c r="E18" s="25"/>
      <c r="F18" s="25"/>
      <c r="G18" s="25"/>
      <c r="H18" s="25"/>
      <c r="I18" s="25"/>
      <c r="J18" s="25"/>
      <c r="K18" s="25"/>
      <c r="L18" s="25"/>
      <c r="M18" s="130">
        <f t="shared" ref="M18:O18" si="2">(M17*1.73*220*0.9)/1000</f>
        <v>6.1657200000000003</v>
      </c>
      <c r="N18" s="130">
        <f t="shared" si="2"/>
        <v>7.1933399999999992</v>
      </c>
      <c r="O18" s="130">
        <f t="shared" si="2"/>
        <v>25.6905</v>
      </c>
      <c r="P18" s="131"/>
      <c r="Q18" s="156"/>
    </row>
    <row r="19" spans="1:17" ht="19.5" thickBot="1" x14ac:dyDescent="0.25">
      <c r="A19" s="862"/>
      <c r="B19" s="989"/>
      <c r="C19" s="441"/>
      <c r="D19" s="3" t="s">
        <v>1189</v>
      </c>
      <c r="E19" s="397"/>
      <c r="F19" s="397"/>
      <c r="G19" s="397"/>
      <c r="H19" s="397"/>
      <c r="I19" s="397"/>
      <c r="J19" s="397"/>
      <c r="K19" s="397"/>
      <c r="L19" s="397"/>
      <c r="M19" s="869">
        <f>(M18+N18+O18)</f>
        <v>39.04956</v>
      </c>
      <c r="N19" s="870"/>
      <c r="O19" s="870"/>
      <c r="P19" s="871"/>
      <c r="Q19" s="156"/>
    </row>
    <row r="20" spans="1:17" ht="19.5" thickBot="1" x14ac:dyDescent="0.25">
      <c r="A20" s="862"/>
      <c r="B20" s="989"/>
      <c r="C20" s="443"/>
      <c r="D20" s="898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900"/>
      <c r="Q20" s="156"/>
    </row>
    <row r="21" spans="1:17" ht="36.75" customHeight="1" thickBot="1" x14ac:dyDescent="0.25">
      <c r="A21" s="862"/>
      <c r="B21" s="989"/>
      <c r="C21" s="364" t="s">
        <v>1309</v>
      </c>
      <c r="D21" s="123" t="s">
        <v>1200</v>
      </c>
      <c r="E21" s="367" t="s">
        <v>1308</v>
      </c>
      <c r="F21" s="475" t="s">
        <v>1381</v>
      </c>
      <c r="G21" s="475" t="s">
        <v>1415</v>
      </c>
      <c r="H21" s="681" t="s">
        <v>1416</v>
      </c>
      <c r="I21" s="475" t="s">
        <v>1417</v>
      </c>
      <c r="J21" s="681" t="s">
        <v>1319</v>
      </c>
      <c r="K21" s="475" t="s">
        <v>1418</v>
      </c>
      <c r="L21" s="475" t="s">
        <v>1419</v>
      </c>
      <c r="M21" s="124" t="str">
        <f>'Данные по ТП'!C185</f>
        <v>ТМ-630/10</v>
      </c>
      <c r="N21" s="125" t="s">
        <v>1225</v>
      </c>
      <c r="O21" s="124" t="s">
        <v>5</v>
      </c>
      <c r="P21" s="126">
        <f>'Данные по ТП'!F185</f>
        <v>29586</v>
      </c>
    </row>
    <row r="22" spans="1:17" ht="19.5" thickBot="1" x14ac:dyDescent="0.35">
      <c r="A22" s="862"/>
      <c r="B22" s="989"/>
      <c r="C22" s="442">
        <v>9</v>
      </c>
      <c r="D22" s="273" t="s">
        <v>847</v>
      </c>
      <c r="E22" s="174"/>
      <c r="F22" s="655">
        <f>((O22*1.73*220*0.9)/1000)+((N22*1.73*220*0.9)/1000)+((M22*1.73*220*0.9)/1000)</f>
        <v>0</v>
      </c>
      <c r="G22" s="845">
        <v>251</v>
      </c>
      <c r="H22" s="845">
        <v>245</v>
      </c>
      <c r="I22" s="845">
        <v>242</v>
      </c>
      <c r="J22" s="845">
        <v>427</v>
      </c>
      <c r="K22" s="845">
        <v>425</v>
      </c>
      <c r="L22" s="845">
        <v>428</v>
      </c>
      <c r="M22" s="274"/>
      <c r="N22" s="274"/>
      <c r="O22" s="274"/>
      <c r="P22" s="274"/>
    </row>
    <row r="23" spans="1:17" ht="19.5" thickBot="1" x14ac:dyDescent="0.35">
      <c r="A23" s="862"/>
      <c r="B23" s="989"/>
      <c r="C23" s="442">
        <v>10</v>
      </c>
      <c r="D23" s="273" t="s">
        <v>1008</v>
      </c>
      <c r="E23" s="174"/>
      <c r="F23" s="655">
        <f t="shared" ref="F23:F26" si="3">((O23*1.73*220*0.9)/1000)+((N23*1.73*220*0.9)/1000)+((M23*1.73*220*0.9)/1000)</f>
        <v>0</v>
      </c>
      <c r="G23" s="846"/>
      <c r="H23" s="846"/>
      <c r="I23" s="846"/>
      <c r="J23" s="846"/>
      <c r="K23" s="846"/>
      <c r="L23" s="846"/>
      <c r="M23" s="274"/>
      <c r="N23" s="274"/>
      <c r="O23" s="274"/>
      <c r="P23" s="274"/>
    </row>
    <row r="24" spans="1:17" ht="19.5" thickBot="1" x14ac:dyDescent="0.35">
      <c r="A24" s="862"/>
      <c r="B24" s="989"/>
      <c r="C24" s="442">
        <v>14</v>
      </c>
      <c r="D24" s="273" t="s">
        <v>1498</v>
      </c>
      <c r="E24" s="174"/>
      <c r="F24" s="655">
        <f t="shared" si="3"/>
        <v>0</v>
      </c>
      <c r="G24" s="655"/>
      <c r="H24" s="655"/>
      <c r="I24" s="655"/>
      <c r="J24" s="655"/>
      <c r="K24" s="655"/>
      <c r="L24" s="655"/>
      <c r="M24" s="274">
        <v>0</v>
      </c>
      <c r="N24" s="274">
        <v>0</v>
      </c>
      <c r="O24" s="274">
        <v>0</v>
      </c>
      <c r="P24" s="274">
        <v>0</v>
      </c>
    </row>
    <row r="25" spans="1:17" ht="19.5" thickBot="1" x14ac:dyDescent="0.35">
      <c r="A25" s="862"/>
      <c r="B25" s="989"/>
      <c r="C25" s="442">
        <v>16</v>
      </c>
      <c r="D25" s="273" t="s">
        <v>1499</v>
      </c>
      <c r="E25" s="174"/>
      <c r="F25" s="655">
        <f t="shared" si="3"/>
        <v>20.894939999999998</v>
      </c>
      <c r="G25" s="655"/>
      <c r="H25" s="655"/>
      <c r="I25" s="655"/>
      <c r="J25" s="655"/>
      <c r="K25" s="655"/>
      <c r="L25" s="655"/>
      <c r="M25" s="274">
        <v>24</v>
      </c>
      <c r="N25" s="274">
        <v>20</v>
      </c>
      <c r="O25" s="274">
        <v>17</v>
      </c>
      <c r="P25" s="274">
        <v>4</v>
      </c>
    </row>
    <row r="26" spans="1:17" ht="19.5" thickBot="1" x14ac:dyDescent="0.35">
      <c r="A26" s="862"/>
      <c r="B26" s="989"/>
      <c r="C26" s="442"/>
      <c r="D26" s="273"/>
      <c r="E26" s="174"/>
      <c r="F26" s="655">
        <f t="shared" si="3"/>
        <v>0</v>
      </c>
      <c r="G26" s="655"/>
      <c r="H26" s="655"/>
      <c r="I26" s="655"/>
      <c r="J26" s="655"/>
      <c r="K26" s="655"/>
      <c r="L26" s="655"/>
      <c r="M26" s="274"/>
      <c r="N26" s="274"/>
      <c r="O26" s="274"/>
      <c r="P26" s="274"/>
    </row>
    <row r="27" spans="1:17" ht="19.5" thickBot="1" x14ac:dyDescent="0.35">
      <c r="A27" s="862"/>
      <c r="B27" s="989"/>
      <c r="C27" s="442"/>
      <c r="D27" s="86"/>
      <c r="E27" s="445"/>
      <c r="F27" s="655"/>
      <c r="G27" s="655"/>
      <c r="H27" s="655"/>
      <c r="I27" s="655"/>
      <c r="J27" s="655"/>
      <c r="K27" s="655"/>
      <c r="L27" s="655"/>
      <c r="M27" s="85">
        <f>SUM(M24:M26)</f>
        <v>24</v>
      </c>
      <c r="N27" s="85">
        <f>SUM(N24:N26)</f>
        <v>20</v>
      </c>
      <c r="O27" s="85">
        <f>SUM(O24:O26)</f>
        <v>17</v>
      </c>
      <c r="P27" s="85">
        <f>SUM(P24:P26)</f>
        <v>4</v>
      </c>
    </row>
    <row r="28" spans="1:17" ht="19.5" thickBot="1" x14ac:dyDescent="0.35">
      <c r="A28" s="862"/>
      <c r="B28" s="989"/>
      <c r="C28" s="442"/>
      <c r="D28" s="86"/>
      <c r="E28" s="446"/>
      <c r="F28" s="655"/>
      <c r="G28" s="655"/>
      <c r="H28" s="655"/>
      <c r="I28" s="655"/>
      <c r="J28" s="655"/>
      <c r="K28" s="655"/>
      <c r="L28" s="655"/>
      <c r="M28" s="130">
        <f t="shared" ref="M28:O28" si="4">(M27*1.73*220*0.9)/1000</f>
        <v>8.2209599999999998</v>
      </c>
      <c r="N28" s="130">
        <f t="shared" si="4"/>
        <v>6.8508000000000004</v>
      </c>
      <c r="O28" s="130">
        <f t="shared" si="4"/>
        <v>5.8231800000000007</v>
      </c>
      <c r="P28" s="131"/>
      <c r="Q28" s="156"/>
    </row>
    <row r="29" spans="1:17" ht="19.5" thickBot="1" x14ac:dyDescent="0.35">
      <c r="A29" s="862"/>
      <c r="B29" s="989"/>
      <c r="C29" s="442"/>
      <c r="D29" s="86"/>
      <c r="E29" s="447"/>
      <c r="F29" s="655"/>
      <c r="G29" s="683"/>
      <c r="H29" s="683"/>
      <c r="I29" s="683"/>
      <c r="J29" s="683"/>
      <c r="K29" s="683"/>
      <c r="L29" s="683"/>
      <c r="M29" s="869">
        <f>(M28+N28+O28)</f>
        <v>20.894940000000002</v>
      </c>
      <c r="N29" s="870"/>
      <c r="O29" s="870"/>
      <c r="P29" s="871"/>
      <c r="Q29" s="156"/>
    </row>
    <row r="30" spans="1:17" ht="19.5" thickBot="1" x14ac:dyDescent="0.25">
      <c r="A30" s="862"/>
      <c r="B30" s="989"/>
      <c r="C30" s="441"/>
      <c r="D30" s="3" t="s">
        <v>1186</v>
      </c>
      <c r="E30" s="25"/>
      <c r="F30" s="655"/>
      <c r="G30" s="655"/>
      <c r="H30" s="655"/>
      <c r="I30" s="655"/>
      <c r="J30" s="655"/>
      <c r="K30" s="655"/>
      <c r="L30" s="655"/>
      <c r="M30" s="83"/>
      <c r="N30" s="83"/>
      <c r="O30" s="83"/>
      <c r="P30" s="83"/>
      <c r="Q30" s="156"/>
    </row>
    <row r="31" spans="1:17" ht="19.5" thickBot="1" x14ac:dyDescent="0.25">
      <c r="A31" s="862"/>
      <c r="B31" s="989"/>
      <c r="C31" s="441"/>
      <c r="D31" s="3" t="s">
        <v>1188</v>
      </c>
      <c r="E31" s="25"/>
      <c r="F31" s="25"/>
      <c r="G31" s="25"/>
      <c r="H31" s="25"/>
      <c r="I31" s="25"/>
      <c r="J31" s="25"/>
      <c r="K31" s="25"/>
      <c r="L31" s="25"/>
      <c r="M31" s="83"/>
      <c r="N31" s="83"/>
      <c r="O31" s="83"/>
      <c r="P31" s="83"/>
    </row>
    <row r="32" spans="1:17" ht="19.5" thickBot="1" x14ac:dyDescent="0.35">
      <c r="A32" s="862"/>
      <c r="B32" s="989"/>
      <c r="C32" s="441"/>
      <c r="D32" s="3" t="s">
        <v>1190</v>
      </c>
      <c r="E32" s="25"/>
      <c r="F32" s="25"/>
      <c r="G32" s="25"/>
      <c r="H32" s="25"/>
      <c r="I32" s="25"/>
      <c r="J32" s="25"/>
      <c r="K32" s="25"/>
      <c r="L32" s="25"/>
      <c r="M32" s="85"/>
      <c r="N32" s="85"/>
      <c r="O32" s="85"/>
      <c r="P32" s="85"/>
    </row>
    <row r="33" spans="1:16" ht="19.5" thickBot="1" x14ac:dyDescent="0.35">
      <c r="A33" s="863"/>
      <c r="B33" s="990"/>
      <c r="C33" s="444"/>
      <c r="D33" s="37" t="s">
        <v>53</v>
      </c>
      <c r="E33" s="343"/>
      <c r="F33" s="645"/>
      <c r="G33" s="679"/>
      <c r="H33" s="679"/>
      <c r="I33" s="679"/>
      <c r="J33" s="679"/>
      <c r="K33" s="679"/>
      <c r="L33" s="679"/>
      <c r="M33" s="87">
        <f>M27+M17</f>
        <v>42</v>
      </c>
      <c r="N33" s="87">
        <f>N27+N17</f>
        <v>41</v>
      </c>
      <c r="O33" s="87">
        <f t="shared" ref="O33:P33" si="5">O27+O17</f>
        <v>92</v>
      </c>
      <c r="P33" s="87">
        <f t="shared" si="5"/>
        <v>84</v>
      </c>
    </row>
    <row r="34" spans="1:16" s="99" customFormat="1" x14ac:dyDescent="0.25">
      <c r="C34" s="434"/>
      <c r="E34" s="434"/>
      <c r="F34" s="434"/>
      <c r="G34" s="434"/>
      <c r="H34" s="434"/>
      <c r="I34" s="434"/>
      <c r="J34" s="434"/>
      <c r="K34" s="434"/>
      <c r="L34" s="434"/>
    </row>
    <row r="35" spans="1:16" s="99" customFormat="1" ht="25.5" x14ac:dyDescent="0.25">
      <c r="C35" s="434"/>
      <c r="D35" s="598" t="str">
        <f>HYPERLINK("#Оглавление!h15","&lt;&lt;&lt;&lt;&lt;")</f>
        <v>&lt;&lt;&lt;&lt;&lt;</v>
      </c>
      <c r="E35" s="434"/>
      <c r="F35" s="434"/>
      <c r="G35" s="434"/>
      <c r="H35" s="434"/>
      <c r="I35" s="434"/>
      <c r="J35" s="434"/>
      <c r="K35" s="434"/>
      <c r="L35" s="434"/>
    </row>
    <row r="36" spans="1:16" s="99" customFormat="1" x14ac:dyDescent="0.25">
      <c r="C36" s="434"/>
      <c r="E36" s="434"/>
      <c r="F36" s="434"/>
      <c r="G36" s="434"/>
      <c r="H36" s="434"/>
      <c r="I36" s="434"/>
      <c r="J36" s="434"/>
      <c r="K36" s="434"/>
      <c r="L36" s="434"/>
    </row>
    <row r="37" spans="1:16" s="99" customFormat="1" x14ac:dyDescent="0.25">
      <c r="C37" s="434"/>
      <c r="E37" s="434"/>
      <c r="F37" s="434"/>
      <c r="G37" s="434"/>
      <c r="H37" s="434"/>
      <c r="I37" s="434"/>
      <c r="J37" s="434"/>
      <c r="K37" s="434"/>
      <c r="L37" s="434"/>
    </row>
    <row r="38" spans="1:16" s="99" customFormat="1" x14ac:dyDescent="0.25">
      <c r="C38" s="434"/>
      <c r="E38" s="434"/>
      <c r="F38" s="434"/>
      <c r="G38" s="434"/>
      <c r="H38" s="434"/>
      <c r="I38" s="434"/>
      <c r="J38" s="434"/>
      <c r="K38" s="434"/>
      <c r="L38" s="434"/>
    </row>
    <row r="39" spans="1:16" s="99" customFormat="1" x14ac:dyDescent="0.25">
      <c r="C39" s="434"/>
      <c r="E39" s="434"/>
      <c r="F39" s="434"/>
      <c r="G39" s="434"/>
      <c r="H39" s="434"/>
      <c r="I39" s="434"/>
      <c r="J39" s="434"/>
      <c r="K39" s="434"/>
      <c r="L39" s="434"/>
    </row>
    <row r="40" spans="1:16" s="99" customFormat="1" x14ac:dyDescent="0.25">
      <c r="C40" s="434"/>
      <c r="E40" s="434"/>
      <c r="F40" s="434"/>
      <c r="G40" s="434"/>
      <c r="H40" s="434"/>
      <c r="I40" s="434"/>
      <c r="J40" s="434"/>
      <c r="K40" s="434"/>
      <c r="L40" s="434"/>
    </row>
    <row r="41" spans="1:16" s="99" customFormat="1" x14ac:dyDescent="0.25">
      <c r="C41" s="434"/>
      <c r="E41" s="434"/>
      <c r="F41" s="434"/>
      <c r="G41" s="434"/>
      <c r="H41" s="434"/>
      <c r="I41" s="434"/>
      <c r="J41" s="434"/>
      <c r="K41" s="434"/>
      <c r="L41" s="434"/>
    </row>
    <row r="42" spans="1:16" s="99" customFormat="1" x14ac:dyDescent="0.25">
      <c r="C42" s="434"/>
      <c r="E42" s="434"/>
      <c r="F42" s="434"/>
      <c r="G42" s="434"/>
      <c r="H42" s="434"/>
      <c r="I42" s="434"/>
      <c r="J42" s="434"/>
      <c r="K42" s="434"/>
      <c r="L42" s="434"/>
    </row>
    <row r="43" spans="1:16" s="99" customFormat="1" x14ac:dyDescent="0.25">
      <c r="C43" s="434"/>
      <c r="E43" s="434"/>
      <c r="F43" s="434"/>
      <c r="G43" s="434"/>
      <c r="H43" s="434"/>
      <c r="I43" s="434"/>
      <c r="J43" s="434"/>
      <c r="K43" s="434"/>
      <c r="L43" s="434"/>
    </row>
    <row r="44" spans="1:16" s="99" customFormat="1" x14ac:dyDescent="0.25">
      <c r="C44" s="434"/>
      <c r="E44" s="434"/>
      <c r="F44" s="434"/>
      <c r="G44" s="434"/>
      <c r="H44" s="434"/>
      <c r="I44" s="434"/>
      <c r="J44" s="434"/>
      <c r="K44" s="434"/>
      <c r="L44" s="434"/>
    </row>
    <row r="45" spans="1:16" s="99" customFormat="1" x14ac:dyDescent="0.25">
      <c r="C45" s="434"/>
      <c r="E45" s="434"/>
      <c r="F45" s="434"/>
      <c r="G45" s="434"/>
      <c r="H45" s="434"/>
      <c r="I45" s="434"/>
      <c r="J45" s="434"/>
      <c r="K45" s="434"/>
      <c r="L45" s="434"/>
    </row>
    <row r="46" spans="1:16" s="99" customFormat="1" x14ac:dyDescent="0.25">
      <c r="C46" s="434"/>
      <c r="E46" s="434"/>
      <c r="F46" s="434"/>
      <c r="G46" s="434"/>
      <c r="H46" s="434"/>
      <c r="I46" s="434"/>
      <c r="J46" s="434"/>
      <c r="K46" s="434"/>
      <c r="L46" s="434"/>
    </row>
    <row r="47" spans="1:16" s="99" customFormat="1" x14ac:dyDescent="0.25">
      <c r="C47" s="434"/>
      <c r="E47" s="434"/>
      <c r="F47" s="434"/>
      <c r="G47" s="434"/>
      <c r="H47" s="434"/>
      <c r="I47" s="434"/>
      <c r="J47" s="434"/>
      <c r="K47" s="434"/>
      <c r="L47" s="434"/>
    </row>
    <row r="48" spans="1:16" s="99" customFormat="1" x14ac:dyDescent="0.25">
      <c r="C48" s="434"/>
      <c r="E48" s="434"/>
      <c r="F48" s="434"/>
      <c r="G48" s="434"/>
      <c r="H48" s="434"/>
      <c r="I48" s="434"/>
      <c r="J48" s="434"/>
      <c r="K48" s="434"/>
      <c r="L48" s="434"/>
    </row>
    <row r="49" spans="3:12" s="99" customFormat="1" x14ac:dyDescent="0.25">
      <c r="C49" s="434"/>
      <c r="E49" s="434"/>
      <c r="F49" s="434"/>
      <c r="G49" s="434"/>
      <c r="H49" s="434"/>
      <c r="I49" s="434"/>
      <c r="J49" s="434"/>
      <c r="K49" s="434"/>
      <c r="L49" s="434"/>
    </row>
    <row r="50" spans="3:12" s="99" customFormat="1" x14ac:dyDescent="0.25">
      <c r="C50" s="434"/>
      <c r="E50" s="434"/>
      <c r="F50" s="434"/>
      <c r="G50" s="434"/>
      <c r="H50" s="434"/>
      <c r="I50" s="434"/>
      <c r="J50" s="434"/>
      <c r="K50" s="434"/>
      <c r="L50" s="434"/>
    </row>
    <row r="51" spans="3:12" s="99" customFormat="1" x14ac:dyDescent="0.25">
      <c r="C51" s="434"/>
      <c r="E51" s="434"/>
      <c r="F51" s="434"/>
      <c r="G51" s="434"/>
      <c r="H51" s="434"/>
      <c r="I51" s="434"/>
      <c r="J51" s="434"/>
      <c r="K51" s="434"/>
      <c r="L51" s="434"/>
    </row>
    <row r="52" spans="3:12" s="99" customFormat="1" x14ac:dyDescent="0.25">
      <c r="C52" s="434"/>
      <c r="E52" s="434"/>
      <c r="F52" s="434"/>
      <c r="G52" s="434"/>
      <c r="H52" s="434"/>
      <c r="I52" s="434"/>
      <c r="J52" s="434"/>
      <c r="K52" s="434"/>
      <c r="L52" s="434"/>
    </row>
    <row r="53" spans="3:12" s="99" customFormat="1" x14ac:dyDescent="0.25">
      <c r="C53" s="434"/>
      <c r="E53" s="434"/>
      <c r="F53" s="434"/>
      <c r="G53" s="434"/>
      <c r="H53" s="434"/>
      <c r="I53" s="434"/>
      <c r="J53" s="434"/>
      <c r="K53" s="434"/>
      <c r="L53" s="434"/>
    </row>
    <row r="54" spans="3:12" s="99" customFormat="1" x14ac:dyDescent="0.25">
      <c r="C54" s="434"/>
      <c r="E54" s="434"/>
      <c r="F54" s="434"/>
      <c r="G54" s="434"/>
      <c r="H54" s="434"/>
      <c r="I54" s="434"/>
      <c r="J54" s="434"/>
      <c r="K54" s="434"/>
      <c r="L54" s="434"/>
    </row>
    <row r="55" spans="3:12" s="99" customFormat="1" x14ac:dyDescent="0.25">
      <c r="C55" s="434"/>
      <c r="E55" s="434"/>
      <c r="F55" s="434"/>
      <c r="G55" s="434"/>
      <c r="H55" s="434"/>
      <c r="I55" s="434"/>
      <c r="J55" s="434"/>
      <c r="K55" s="434"/>
      <c r="L55" s="434"/>
    </row>
    <row r="56" spans="3:12" s="99" customFormat="1" x14ac:dyDescent="0.25">
      <c r="C56" s="434"/>
      <c r="E56" s="434"/>
      <c r="F56" s="434"/>
      <c r="G56" s="434"/>
      <c r="H56" s="434"/>
      <c r="I56" s="434"/>
      <c r="J56" s="434"/>
      <c r="K56" s="434"/>
      <c r="L56" s="434"/>
    </row>
    <row r="57" spans="3:12" s="99" customFormat="1" x14ac:dyDescent="0.25">
      <c r="C57" s="434"/>
      <c r="E57" s="434"/>
      <c r="F57" s="434"/>
      <c r="G57" s="434"/>
      <c r="H57" s="434"/>
      <c r="I57" s="434"/>
      <c r="J57" s="434"/>
      <c r="K57" s="434"/>
      <c r="L57" s="434"/>
    </row>
    <row r="58" spans="3:12" s="99" customFormat="1" x14ac:dyDescent="0.25">
      <c r="C58" s="434"/>
      <c r="E58" s="434"/>
      <c r="F58" s="434"/>
      <c r="G58" s="434"/>
      <c r="H58" s="434"/>
      <c r="I58" s="434"/>
      <c r="J58" s="434"/>
      <c r="K58" s="434"/>
      <c r="L58" s="434"/>
    </row>
    <row r="59" spans="3:12" s="99" customFormat="1" x14ac:dyDescent="0.25">
      <c r="C59" s="434"/>
      <c r="E59" s="434"/>
      <c r="F59" s="434"/>
      <c r="G59" s="434"/>
      <c r="H59" s="434"/>
      <c r="I59" s="434"/>
      <c r="J59" s="434"/>
      <c r="K59" s="434"/>
      <c r="L59" s="434"/>
    </row>
    <row r="60" spans="3:12" s="99" customFormat="1" x14ac:dyDescent="0.25">
      <c r="C60" s="434"/>
      <c r="E60" s="434"/>
      <c r="F60" s="434"/>
      <c r="G60" s="434"/>
      <c r="H60" s="434"/>
      <c r="I60" s="434"/>
      <c r="J60" s="434"/>
      <c r="K60" s="434"/>
      <c r="L60" s="434"/>
    </row>
    <row r="61" spans="3:12" s="99" customFormat="1" x14ac:dyDescent="0.25">
      <c r="C61" s="434"/>
      <c r="E61" s="434"/>
      <c r="F61" s="434"/>
      <c r="G61" s="434"/>
      <c r="H61" s="434"/>
      <c r="I61" s="434"/>
      <c r="J61" s="434"/>
      <c r="K61" s="434"/>
      <c r="L61" s="434"/>
    </row>
    <row r="62" spans="3:12" s="99" customFormat="1" x14ac:dyDescent="0.25">
      <c r="C62" s="434"/>
      <c r="E62" s="434"/>
      <c r="F62" s="434"/>
      <c r="G62" s="434"/>
      <c r="H62" s="434"/>
      <c r="I62" s="434"/>
      <c r="J62" s="434"/>
      <c r="K62" s="434"/>
      <c r="L62" s="434"/>
    </row>
    <row r="63" spans="3:12" s="99" customFormat="1" x14ac:dyDescent="0.25">
      <c r="C63" s="434"/>
      <c r="E63" s="434"/>
      <c r="F63" s="434"/>
      <c r="G63" s="434"/>
      <c r="H63" s="434"/>
      <c r="I63" s="434"/>
      <c r="J63" s="434"/>
      <c r="K63" s="434"/>
      <c r="L63" s="434"/>
    </row>
    <row r="64" spans="3:12" s="99" customFormat="1" x14ac:dyDescent="0.25">
      <c r="C64" s="434"/>
      <c r="E64" s="434"/>
      <c r="F64" s="434"/>
      <c r="G64" s="434"/>
      <c r="H64" s="434"/>
      <c r="I64" s="434"/>
      <c r="J64" s="434"/>
      <c r="K64" s="434"/>
      <c r="L64" s="434"/>
    </row>
    <row r="65" spans="3:12" s="99" customFormat="1" x14ac:dyDescent="0.25">
      <c r="C65" s="434"/>
      <c r="E65" s="434"/>
      <c r="F65" s="434"/>
      <c r="G65" s="434"/>
      <c r="H65" s="434"/>
      <c r="I65" s="434"/>
      <c r="J65" s="434"/>
      <c r="K65" s="434"/>
      <c r="L65" s="434"/>
    </row>
    <row r="66" spans="3:12" s="99" customFormat="1" x14ac:dyDescent="0.25">
      <c r="C66" s="434"/>
      <c r="E66" s="434"/>
      <c r="F66" s="434"/>
      <c r="G66" s="434"/>
      <c r="H66" s="434"/>
      <c r="I66" s="434"/>
      <c r="J66" s="434"/>
      <c r="K66" s="434"/>
      <c r="L66" s="434"/>
    </row>
    <row r="67" spans="3:12" s="99" customFormat="1" x14ac:dyDescent="0.25">
      <c r="C67" s="434"/>
      <c r="E67" s="434"/>
      <c r="F67" s="434"/>
      <c r="G67" s="434"/>
      <c r="H67" s="434"/>
      <c r="I67" s="434"/>
      <c r="J67" s="434"/>
      <c r="K67" s="434"/>
      <c r="L67" s="434"/>
    </row>
    <row r="68" spans="3:12" s="99" customFormat="1" x14ac:dyDescent="0.25">
      <c r="C68" s="434"/>
      <c r="E68" s="434"/>
      <c r="F68" s="434"/>
      <c r="G68" s="434"/>
      <c r="H68" s="434"/>
      <c r="I68" s="434"/>
      <c r="J68" s="434"/>
      <c r="K68" s="434"/>
      <c r="L68" s="434"/>
    </row>
    <row r="69" spans="3:12" s="99" customFormat="1" x14ac:dyDescent="0.25">
      <c r="C69" s="434"/>
      <c r="E69" s="434"/>
      <c r="F69" s="434"/>
      <c r="G69" s="434"/>
      <c r="H69" s="434"/>
      <c r="I69" s="434"/>
      <c r="J69" s="434"/>
      <c r="K69" s="434"/>
      <c r="L69" s="434"/>
    </row>
    <row r="70" spans="3:12" s="99" customFormat="1" x14ac:dyDescent="0.25">
      <c r="C70" s="434"/>
      <c r="E70" s="434"/>
      <c r="F70" s="434"/>
      <c r="G70" s="434"/>
      <c r="H70" s="434"/>
      <c r="I70" s="434"/>
      <c r="J70" s="434"/>
      <c r="K70" s="434"/>
      <c r="L70" s="434"/>
    </row>
    <row r="71" spans="3:12" s="99" customFormat="1" x14ac:dyDescent="0.25">
      <c r="C71" s="434"/>
      <c r="E71" s="434"/>
      <c r="F71" s="434"/>
      <c r="G71" s="434"/>
      <c r="H71" s="434"/>
      <c r="I71" s="434"/>
      <c r="J71" s="434"/>
      <c r="K71" s="434"/>
      <c r="L71" s="434"/>
    </row>
    <row r="72" spans="3:12" s="99" customFormat="1" x14ac:dyDescent="0.25">
      <c r="C72" s="434"/>
      <c r="E72" s="434"/>
      <c r="F72" s="434"/>
      <c r="G72" s="434"/>
      <c r="H72" s="434"/>
      <c r="I72" s="434"/>
      <c r="J72" s="434"/>
      <c r="K72" s="434"/>
      <c r="L72" s="434"/>
    </row>
    <row r="73" spans="3:12" s="99" customFormat="1" x14ac:dyDescent="0.25">
      <c r="C73" s="434"/>
      <c r="E73" s="434"/>
      <c r="F73" s="434"/>
      <c r="G73" s="434"/>
      <c r="H73" s="434"/>
      <c r="I73" s="434"/>
      <c r="J73" s="434"/>
      <c r="K73" s="434"/>
      <c r="L73" s="434"/>
    </row>
    <row r="74" spans="3:12" s="99" customFormat="1" x14ac:dyDescent="0.25">
      <c r="C74" s="434"/>
      <c r="E74" s="434"/>
      <c r="F74" s="434"/>
      <c r="G74" s="434"/>
      <c r="H74" s="434"/>
      <c r="I74" s="434"/>
      <c r="J74" s="434"/>
      <c r="K74" s="434"/>
      <c r="L74" s="434"/>
    </row>
    <row r="75" spans="3:12" s="99" customFormat="1" x14ac:dyDescent="0.25">
      <c r="C75" s="434"/>
      <c r="E75" s="434"/>
      <c r="F75" s="434"/>
      <c r="G75" s="434"/>
      <c r="H75" s="434"/>
      <c r="I75" s="434"/>
      <c r="J75" s="434"/>
      <c r="K75" s="434"/>
      <c r="L75" s="434"/>
    </row>
    <row r="76" spans="3:12" s="99" customFormat="1" x14ac:dyDescent="0.25">
      <c r="C76" s="434"/>
      <c r="E76" s="434"/>
      <c r="F76" s="434"/>
      <c r="G76" s="434"/>
      <c r="H76" s="434"/>
      <c r="I76" s="434"/>
      <c r="J76" s="434"/>
      <c r="K76" s="434"/>
      <c r="L76" s="434"/>
    </row>
    <row r="77" spans="3:12" s="99" customFormat="1" x14ac:dyDescent="0.25">
      <c r="C77" s="434"/>
      <c r="E77" s="434"/>
      <c r="F77" s="434"/>
      <c r="G77" s="434"/>
      <c r="H77" s="434"/>
      <c r="I77" s="434"/>
      <c r="J77" s="434"/>
      <c r="K77" s="434"/>
      <c r="L77" s="434"/>
    </row>
    <row r="78" spans="3:12" s="99" customFormat="1" x14ac:dyDescent="0.25">
      <c r="C78" s="434"/>
      <c r="E78" s="434"/>
      <c r="F78" s="434"/>
      <c r="G78" s="434"/>
      <c r="H78" s="434"/>
      <c r="I78" s="434"/>
      <c r="J78" s="434"/>
      <c r="K78" s="434"/>
      <c r="L78" s="434"/>
    </row>
    <row r="79" spans="3:12" s="99" customFormat="1" x14ac:dyDescent="0.25">
      <c r="C79" s="434"/>
      <c r="E79" s="434"/>
      <c r="F79" s="434"/>
      <c r="G79" s="434"/>
      <c r="H79" s="434"/>
      <c r="I79" s="434"/>
      <c r="J79" s="434"/>
      <c r="K79" s="434"/>
      <c r="L79" s="434"/>
    </row>
    <row r="80" spans="3:12" s="99" customFormat="1" x14ac:dyDescent="0.25">
      <c r="C80" s="434"/>
      <c r="E80" s="434"/>
      <c r="F80" s="434"/>
      <c r="G80" s="434"/>
      <c r="H80" s="434"/>
      <c r="I80" s="434"/>
      <c r="J80" s="434"/>
      <c r="K80" s="434"/>
      <c r="L80" s="434"/>
    </row>
    <row r="81" spans="3:12" s="99" customFormat="1" x14ac:dyDescent="0.25">
      <c r="C81" s="434"/>
      <c r="E81" s="434"/>
      <c r="F81" s="434"/>
      <c r="G81" s="434"/>
      <c r="H81" s="434"/>
      <c r="I81" s="434"/>
      <c r="J81" s="434"/>
      <c r="K81" s="434"/>
      <c r="L81" s="434"/>
    </row>
    <row r="82" spans="3:12" s="99" customFormat="1" x14ac:dyDescent="0.25">
      <c r="C82" s="434"/>
      <c r="E82" s="434"/>
      <c r="F82" s="434"/>
      <c r="G82" s="434"/>
      <c r="H82" s="434"/>
      <c r="I82" s="434"/>
      <c r="J82" s="434"/>
      <c r="K82" s="434"/>
      <c r="L82" s="434"/>
    </row>
    <row r="83" spans="3:12" s="99" customFormat="1" x14ac:dyDescent="0.25">
      <c r="C83" s="434"/>
      <c r="E83" s="434"/>
      <c r="F83" s="434"/>
      <c r="G83" s="434"/>
      <c r="H83" s="434"/>
      <c r="I83" s="434"/>
      <c r="J83" s="434"/>
      <c r="K83" s="434"/>
      <c r="L83" s="434"/>
    </row>
    <row r="84" spans="3:12" s="99" customFormat="1" x14ac:dyDescent="0.25">
      <c r="C84" s="434"/>
      <c r="E84" s="434"/>
      <c r="F84" s="434"/>
      <c r="G84" s="434"/>
      <c r="H84" s="434"/>
      <c r="I84" s="434"/>
      <c r="J84" s="434"/>
      <c r="K84" s="434"/>
      <c r="L84" s="434"/>
    </row>
    <row r="85" spans="3:12" s="99" customFormat="1" x14ac:dyDescent="0.25">
      <c r="C85" s="434"/>
      <c r="E85" s="434"/>
      <c r="F85" s="434"/>
      <c r="G85" s="434"/>
      <c r="H85" s="434"/>
      <c r="I85" s="434"/>
      <c r="J85" s="434"/>
      <c r="K85" s="434"/>
      <c r="L85" s="434"/>
    </row>
    <row r="86" spans="3:12" s="99" customFormat="1" x14ac:dyDescent="0.25">
      <c r="C86" s="434"/>
      <c r="E86" s="434"/>
      <c r="F86" s="434"/>
      <c r="G86" s="434"/>
      <c r="H86" s="434"/>
      <c r="I86" s="434"/>
      <c r="J86" s="434"/>
      <c r="K86" s="434"/>
      <c r="L86" s="434"/>
    </row>
    <row r="87" spans="3:12" s="99" customFormat="1" x14ac:dyDescent="0.25">
      <c r="C87" s="434"/>
      <c r="E87" s="434"/>
      <c r="F87" s="434"/>
      <c r="G87" s="434"/>
      <c r="H87" s="434"/>
      <c r="I87" s="434"/>
      <c r="J87" s="434"/>
      <c r="K87" s="434"/>
      <c r="L87" s="434"/>
    </row>
    <row r="88" spans="3:12" s="99" customFormat="1" x14ac:dyDescent="0.25">
      <c r="C88" s="434"/>
      <c r="E88" s="434"/>
      <c r="F88" s="434"/>
      <c r="G88" s="434"/>
      <c r="H88" s="434"/>
      <c r="I88" s="434"/>
      <c r="J88" s="434"/>
      <c r="K88" s="434"/>
      <c r="L88" s="434"/>
    </row>
    <row r="89" spans="3:12" s="99" customFormat="1" x14ac:dyDescent="0.25">
      <c r="C89" s="434"/>
      <c r="E89" s="434"/>
      <c r="F89" s="434"/>
      <c r="G89" s="434"/>
      <c r="H89" s="434"/>
      <c r="I89" s="434"/>
      <c r="J89" s="434"/>
      <c r="K89" s="434"/>
      <c r="L89" s="434"/>
    </row>
    <row r="90" spans="3:12" s="99" customFormat="1" x14ac:dyDescent="0.25">
      <c r="C90" s="434"/>
      <c r="E90" s="434"/>
      <c r="F90" s="434"/>
      <c r="G90" s="434"/>
      <c r="H90" s="434"/>
      <c r="I90" s="434"/>
      <c r="J90" s="434"/>
      <c r="K90" s="434"/>
      <c r="L90" s="434"/>
    </row>
    <row r="91" spans="3:12" s="99" customFormat="1" x14ac:dyDescent="0.25">
      <c r="C91" s="434"/>
      <c r="E91" s="434"/>
      <c r="F91" s="434"/>
      <c r="G91" s="434"/>
      <c r="H91" s="434"/>
      <c r="I91" s="434"/>
      <c r="J91" s="434"/>
      <c r="K91" s="434"/>
      <c r="L91" s="434"/>
    </row>
    <row r="92" spans="3:12" s="99" customFormat="1" x14ac:dyDescent="0.25">
      <c r="C92" s="434"/>
      <c r="E92" s="434"/>
      <c r="F92" s="434"/>
      <c r="G92" s="434"/>
      <c r="H92" s="434"/>
      <c r="I92" s="434"/>
      <c r="J92" s="434"/>
      <c r="K92" s="434"/>
      <c r="L92" s="434"/>
    </row>
    <row r="93" spans="3:12" s="99" customFormat="1" x14ac:dyDescent="0.25">
      <c r="C93" s="434"/>
      <c r="E93" s="434"/>
      <c r="F93" s="434"/>
      <c r="G93" s="434"/>
      <c r="H93" s="434"/>
      <c r="I93" s="434"/>
      <c r="J93" s="434"/>
      <c r="K93" s="434"/>
      <c r="L93" s="434"/>
    </row>
    <row r="94" spans="3:12" s="99" customFormat="1" x14ac:dyDescent="0.25">
      <c r="C94" s="434"/>
      <c r="E94" s="434"/>
      <c r="F94" s="434"/>
      <c r="G94" s="434"/>
      <c r="H94" s="434"/>
      <c r="I94" s="434"/>
      <c r="J94" s="434"/>
      <c r="K94" s="434"/>
      <c r="L94" s="434"/>
    </row>
    <row r="95" spans="3:12" s="99" customFormat="1" x14ac:dyDescent="0.25">
      <c r="C95" s="434"/>
      <c r="E95" s="434"/>
      <c r="F95" s="434"/>
      <c r="G95" s="434"/>
      <c r="H95" s="434"/>
      <c r="I95" s="434"/>
      <c r="J95" s="434"/>
      <c r="K95" s="434"/>
      <c r="L95" s="434"/>
    </row>
    <row r="96" spans="3:12" s="99" customFormat="1" x14ac:dyDescent="0.25">
      <c r="C96" s="434"/>
      <c r="E96" s="434"/>
      <c r="F96" s="434"/>
      <c r="G96" s="434"/>
      <c r="H96" s="434"/>
      <c r="I96" s="434"/>
      <c r="J96" s="434"/>
      <c r="K96" s="434"/>
      <c r="L96" s="434"/>
    </row>
    <row r="97" spans="3:12" s="99" customFormat="1" x14ac:dyDescent="0.25">
      <c r="C97" s="434"/>
      <c r="E97" s="434"/>
      <c r="F97" s="434"/>
      <c r="G97" s="434"/>
      <c r="H97" s="434"/>
      <c r="I97" s="434"/>
      <c r="J97" s="434"/>
      <c r="K97" s="434"/>
      <c r="L97" s="434"/>
    </row>
    <row r="98" spans="3:12" s="99" customFormat="1" x14ac:dyDescent="0.25">
      <c r="C98" s="434"/>
      <c r="E98" s="434"/>
      <c r="F98" s="434"/>
      <c r="G98" s="434"/>
      <c r="H98" s="434"/>
      <c r="I98" s="434"/>
      <c r="J98" s="434"/>
      <c r="K98" s="434"/>
      <c r="L98" s="434"/>
    </row>
    <row r="99" spans="3:12" s="99" customFormat="1" x14ac:dyDescent="0.25">
      <c r="C99" s="434"/>
      <c r="E99" s="434"/>
      <c r="F99" s="434"/>
      <c r="G99" s="434"/>
      <c r="H99" s="434"/>
      <c r="I99" s="434"/>
      <c r="J99" s="434"/>
      <c r="K99" s="434"/>
      <c r="L99" s="434"/>
    </row>
    <row r="100" spans="3:12" s="99" customFormat="1" x14ac:dyDescent="0.25">
      <c r="C100" s="434"/>
      <c r="E100" s="434"/>
      <c r="F100" s="434"/>
      <c r="G100" s="434"/>
      <c r="H100" s="434"/>
      <c r="I100" s="434"/>
      <c r="J100" s="434"/>
      <c r="K100" s="434"/>
      <c r="L100" s="434"/>
    </row>
    <row r="101" spans="3:12" s="99" customFormat="1" x14ac:dyDescent="0.25">
      <c r="C101" s="434"/>
      <c r="E101" s="434"/>
      <c r="F101" s="434"/>
      <c r="G101" s="434"/>
      <c r="H101" s="434"/>
      <c r="I101" s="434"/>
      <c r="J101" s="434"/>
      <c r="K101" s="434"/>
      <c r="L101" s="434"/>
    </row>
    <row r="102" spans="3:12" s="99" customFormat="1" x14ac:dyDescent="0.25">
      <c r="C102" s="434"/>
      <c r="E102" s="434"/>
      <c r="F102" s="434"/>
      <c r="G102" s="434"/>
      <c r="H102" s="434"/>
      <c r="I102" s="434"/>
      <c r="J102" s="434"/>
      <c r="K102" s="434"/>
      <c r="L102" s="434"/>
    </row>
    <row r="103" spans="3:12" s="99" customFormat="1" x14ac:dyDescent="0.25">
      <c r="C103" s="434"/>
      <c r="E103" s="434"/>
      <c r="F103" s="434"/>
      <c r="G103" s="434"/>
      <c r="H103" s="434"/>
      <c r="I103" s="434"/>
      <c r="J103" s="434"/>
      <c r="K103" s="434"/>
      <c r="L103" s="434"/>
    </row>
    <row r="104" spans="3:12" s="99" customFormat="1" x14ac:dyDescent="0.25">
      <c r="C104" s="434"/>
      <c r="E104" s="434"/>
      <c r="F104" s="434"/>
      <c r="G104" s="434"/>
      <c r="H104" s="434"/>
      <c r="I104" s="434"/>
      <c r="J104" s="434"/>
      <c r="K104" s="434"/>
      <c r="L104" s="434"/>
    </row>
    <row r="105" spans="3:12" s="99" customFormat="1" x14ac:dyDescent="0.25">
      <c r="C105" s="434"/>
      <c r="E105" s="434"/>
      <c r="F105" s="434"/>
      <c r="G105" s="434"/>
      <c r="H105" s="434"/>
      <c r="I105" s="434"/>
      <c r="J105" s="434"/>
      <c r="K105" s="434"/>
      <c r="L105" s="434"/>
    </row>
    <row r="106" spans="3:12" s="99" customFormat="1" x14ac:dyDescent="0.25">
      <c r="C106" s="434"/>
      <c r="E106" s="434"/>
      <c r="F106" s="434"/>
      <c r="G106" s="434"/>
      <c r="H106" s="434"/>
      <c r="I106" s="434"/>
      <c r="J106" s="434"/>
      <c r="K106" s="434"/>
      <c r="L106" s="434"/>
    </row>
    <row r="107" spans="3:12" s="99" customFormat="1" x14ac:dyDescent="0.25">
      <c r="C107" s="434"/>
      <c r="E107" s="434"/>
      <c r="F107" s="434"/>
      <c r="G107" s="434"/>
      <c r="H107" s="434"/>
      <c r="I107" s="434"/>
      <c r="J107" s="434"/>
      <c r="K107" s="434"/>
      <c r="L107" s="434"/>
    </row>
    <row r="108" spans="3:12" s="99" customFormat="1" x14ac:dyDescent="0.25">
      <c r="C108" s="434"/>
      <c r="E108" s="434"/>
      <c r="F108" s="434"/>
      <c r="G108" s="434"/>
      <c r="H108" s="434"/>
      <c r="I108" s="434"/>
      <c r="J108" s="434"/>
      <c r="K108" s="434"/>
      <c r="L108" s="434"/>
    </row>
    <row r="109" spans="3:12" s="99" customFormat="1" x14ac:dyDescent="0.25">
      <c r="C109" s="434"/>
      <c r="E109" s="434"/>
      <c r="F109" s="434"/>
      <c r="G109" s="434"/>
      <c r="H109" s="434"/>
      <c r="I109" s="434"/>
      <c r="J109" s="434"/>
      <c r="K109" s="434"/>
      <c r="L109" s="434"/>
    </row>
    <row r="110" spans="3:12" s="99" customFormat="1" x14ac:dyDescent="0.25">
      <c r="C110" s="434"/>
      <c r="E110" s="434"/>
      <c r="F110" s="434"/>
      <c r="G110" s="434"/>
      <c r="H110" s="434"/>
      <c r="I110" s="434"/>
      <c r="J110" s="434"/>
      <c r="K110" s="434"/>
      <c r="L110" s="434"/>
    </row>
    <row r="111" spans="3:12" s="99" customFormat="1" x14ac:dyDescent="0.25">
      <c r="C111" s="434"/>
      <c r="E111" s="434"/>
      <c r="F111" s="434"/>
      <c r="G111" s="434"/>
      <c r="H111" s="434"/>
      <c r="I111" s="434"/>
      <c r="J111" s="434"/>
      <c r="K111" s="434"/>
      <c r="L111" s="434"/>
    </row>
    <row r="112" spans="3:12" s="99" customFormat="1" x14ac:dyDescent="0.25">
      <c r="C112" s="434"/>
      <c r="E112" s="434"/>
      <c r="F112" s="434"/>
      <c r="G112" s="434"/>
      <c r="H112" s="434"/>
      <c r="I112" s="434"/>
      <c r="J112" s="434"/>
      <c r="K112" s="434"/>
      <c r="L112" s="434"/>
    </row>
    <row r="113" spans="3:12" s="99" customFormat="1" x14ac:dyDescent="0.25">
      <c r="C113" s="434"/>
      <c r="E113" s="434"/>
      <c r="F113" s="434"/>
      <c r="G113" s="434"/>
      <c r="H113" s="434"/>
      <c r="I113" s="434"/>
      <c r="J113" s="434"/>
      <c r="K113" s="434"/>
      <c r="L113" s="434"/>
    </row>
    <row r="114" spans="3:12" s="99" customFormat="1" x14ac:dyDescent="0.25">
      <c r="C114" s="434"/>
      <c r="E114" s="434"/>
      <c r="F114" s="434"/>
      <c r="G114" s="434"/>
      <c r="H114" s="434"/>
      <c r="I114" s="434"/>
      <c r="J114" s="434"/>
      <c r="K114" s="434"/>
      <c r="L114" s="434"/>
    </row>
    <row r="115" spans="3:12" s="99" customFormat="1" x14ac:dyDescent="0.25">
      <c r="C115" s="434"/>
      <c r="E115" s="434"/>
      <c r="F115" s="434"/>
      <c r="G115" s="434"/>
      <c r="H115" s="434"/>
      <c r="I115" s="434"/>
      <c r="J115" s="434"/>
      <c r="K115" s="434"/>
      <c r="L115" s="434"/>
    </row>
    <row r="116" spans="3:12" s="99" customFormat="1" x14ac:dyDescent="0.25">
      <c r="C116" s="434"/>
      <c r="E116" s="434"/>
      <c r="F116" s="434"/>
      <c r="G116" s="434"/>
      <c r="H116" s="434"/>
      <c r="I116" s="434"/>
      <c r="J116" s="434"/>
      <c r="K116" s="434"/>
      <c r="L116" s="434"/>
    </row>
    <row r="117" spans="3:12" s="99" customFormat="1" x14ac:dyDescent="0.25">
      <c r="C117" s="434"/>
      <c r="E117" s="434"/>
      <c r="F117" s="434"/>
      <c r="G117" s="434"/>
      <c r="H117" s="434"/>
      <c r="I117" s="434"/>
      <c r="J117" s="434"/>
      <c r="K117" s="434"/>
      <c r="L117" s="434"/>
    </row>
    <row r="118" spans="3:12" s="99" customFormat="1" x14ac:dyDescent="0.25">
      <c r="C118" s="434"/>
      <c r="E118" s="434"/>
      <c r="F118" s="434"/>
      <c r="G118" s="434"/>
      <c r="H118" s="434"/>
      <c r="I118" s="434"/>
      <c r="J118" s="434"/>
      <c r="K118" s="434"/>
      <c r="L118" s="434"/>
    </row>
    <row r="119" spans="3:12" s="99" customFormat="1" x14ac:dyDescent="0.25">
      <c r="C119" s="434"/>
      <c r="E119" s="434"/>
      <c r="F119" s="434"/>
      <c r="G119" s="434"/>
      <c r="H119" s="434"/>
      <c r="I119" s="434"/>
      <c r="J119" s="434"/>
      <c r="K119" s="434"/>
      <c r="L119" s="434"/>
    </row>
    <row r="120" spans="3:12" s="99" customFormat="1" x14ac:dyDescent="0.25">
      <c r="C120" s="434"/>
      <c r="E120" s="434"/>
      <c r="F120" s="434"/>
      <c r="G120" s="434"/>
      <c r="H120" s="434"/>
      <c r="I120" s="434"/>
      <c r="J120" s="434"/>
      <c r="K120" s="434"/>
      <c r="L120" s="434"/>
    </row>
    <row r="121" spans="3:12" s="99" customFormat="1" x14ac:dyDescent="0.25">
      <c r="C121" s="434"/>
      <c r="E121" s="434"/>
      <c r="F121" s="434"/>
      <c r="G121" s="434"/>
      <c r="H121" s="434"/>
      <c r="I121" s="434"/>
      <c r="J121" s="434"/>
      <c r="K121" s="434"/>
      <c r="L121" s="434"/>
    </row>
    <row r="122" spans="3:12" s="99" customFormat="1" x14ac:dyDescent="0.25">
      <c r="C122" s="434"/>
      <c r="E122" s="434"/>
      <c r="F122" s="434"/>
      <c r="G122" s="434"/>
      <c r="H122" s="434"/>
      <c r="I122" s="434"/>
      <c r="J122" s="434"/>
      <c r="K122" s="434"/>
      <c r="L122" s="434"/>
    </row>
    <row r="123" spans="3:12" s="99" customFormat="1" x14ac:dyDescent="0.25">
      <c r="C123" s="434"/>
      <c r="E123" s="434"/>
      <c r="F123" s="434"/>
      <c r="G123" s="434"/>
      <c r="H123" s="434"/>
      <c r="I123" s="434"/>
      <c r="J123" s="434"/>
      <c r="K123" s="434"/>
      <c r="L123" s="434"/>
    </row>
    <row r="124" spans="3:12" s="99" customFormat="1" x14ac:dyDescent="0.25">
      <c r="C124" s="434"/>
      <c r="E124" s="434"/>
      <c r="F124" s="434"/>
      <c r="G124" s="434"/>
      <c r="H124" s="434"/>
      <c r="I124" s="434"/>
      <c r="J124" s="434"/>
      <c r="K124" s="434"/>
      <c r="L124" s="434"/>
    </row>
    <row r="125" spans="3:12" s="99" customFormat="1" x14ac:dyDescent="0.25">
      <c r="C125" s="434"/>
      <c r="E125" s="434"/>
      <c r="F125" s="434"/>
      <c r="G125" s="434"/>
      <c r="H125" s="434"/>
      <c r="I125" s="434"/>
      <c r="J125" s="434"/>
      <c r="K125" s="434"/>
      <c r="L125" s="434"/>
    </row>
    <row r="126" spans="3:12" s="99" customFormat="1" x14ac:dyDescent="0.25">
      <c r="C126" s="434"/>
      <c r="E126" s="434"/>
      <c r="F126" s="434"/>
      <c r="G126" s="434"/>
      <c r="H126" s="434"/>
      <c r="I126" s="434"/>
      <c r="J126" s="434"/>
      <c r="K126" s="434"/>
      <c r="L126" s="434"/>
    </row>
    <row r="127" spans="3:12" s="99" customFormat="1" x14ac:dyDescent="0.25">
      <c r="C127" s="434"/>
      <c r="E127" s="434"/>
      <c r="F127" s="434"/>
      <c r="G127" s="434"/>
      <c r="H127" s="434"/>
      <c r="I127" s="434"/>
      <c r="J127" s="434"/>
      <c r="K127" s="434"/>
      <c r="L127" s="434"/>
    </row>
    <row r="128" spans="3:12" s="99" customFormat="1" x14ac:dyDescent="0.25">
      <c r="C128" s="434"/>
      <c r="E128" s="434"/>
      <c r="F128" s="434"/>
      <c r="G128" s="434"/>
      <c r="H128" s="434"/>
      <c r="I128" s="434"/>
      <c r="J128" s="434"/>
      <c r="K128" s="434"/>
      <c r="L128" s="434"/>
    </row>
    <row r="129" spans="3:12" s="99" customFormat="1" x14ac:dyDescent="0.25">
      <c r="C129" s="434"/>
      <c r="E129" s="434"/>
      <c r="F129" s="434"/>
      <c r="G129" s="434"/>
      <c r="H129" s="434"/>
      <c r="I129" s="434"/>
      <c r="J129" s="434"/>
      <c r="K129" s="434"/>
      <c r="L129" s="434"/>
    </row>
    <row r="130" spans="3:12" s="99" customFormat="1" x14ac:dyDescent="0.25">
      <c r="C130" s="434"/>
      <c r="E130" s="434"/>
      <c r="F130" s="434"/>
      <c r="G130" s="434"/>
      <c r="H130" s="434"/>
      <c r="I130" s="434"/>
      <c r="J130" s="434"/>
      <c r="K130" s="434"/>
      <c r="L130" s="434"/>
    </row>
    <row r="131" spans="3:12" s="99" customFormat="1" x14ac:dyDescent="0.25">
      <c r="C131" s="434"/>
      <c r="E131" s="434"/>
      <c r="F131" s="434"/>
      <c r="G131" s="434"/>
      <c r="H131" s="434"/>
      <c r="I131" s="434"/>
      <c r="J131" s="434"/>
      <c r="K131" s="434"/>
      <c r="L131" s="434"/>
    </row>
    <row r="132" spans="3:12" s="99" customFormat="1" x14ac:dyDescent="0.25">
      <c r="C132" s="434"/>
      <c r="E132" s="434"/>
      <c r="F132" s="434"/>
      <c r="G132" s="434"/>
      <c r="H132" s="434"/>
      <c r="I132" s="434"/>
      <c r="J132" s="434"/>
      <c r="K132" s="434"/>
      <c r="L132" s="434"/>
    </row>
    <row r="133" spans="3:12" s="99" customFormat="1" x14ac:dyDescent="0.25">
      <c r="C133" s="434"/>
      <c r="E133" s="434"/>
      <c r="F133" s="434"/>
      <c r="G133" s="434"/>
      <c r="H133" s="434"/>
      <c r="I133" s="434"/>
      <c r="J133" s="434"/>
      <c r="K133" s="434"/>
      <c r="L133" s="434"/>
    </row>
    <row r="134" spans="3:12" s="99" customFormat="1" x14ac:dyDescent="0.25">
      <c r="C134" s="434"/>
      <c r="E134" s="434"/>
      <c r="F134" s="434"/>
      <c r="G134" s="434"/>
      <c r="H134" s="434"/>
      <c r="I134" s="434"/>
      <c r="J134" s="434"/>
      <c r="K134" s="434"/>
      <c r="L134" s="434"/>
    </row>
    <row r="135" spans="3:12" s="99" customFormat="1" x14ac:dyDescent="0.25">
      <c r="C135" s="434"/>
      <c r="E135" s="434"/>
      <c r="F135" s="434"/>
      <c r="G135" s="434"/>
      <c r="H135" s="434"/>
      <c r="I135" s="434"/>
      <c r="J135" s="434"/>
      <c r="K135" s="434"/>
      <c r="L135" s="434"/>
    </row>
    <row r="136" spans="3:12" s="99" customFormat="1" x14ac:dyDescent="0.25">
      <c r="C136" s="434"/>
      <c r="E136" s="434"/>
      <c r="F136" s="434"/>
      <c r="G136" s="434"/>
      <c r="H136" s="434"/>
      <c r="I136" s="434"/>
      <c r="J136" s="434"/>
      <c r="K136" s="434"/>
      <c r="L136" s="434"/>
    </row>
    <row r="137" spans="3:12" s="99" customFormat="1" x14ac:dyDescent="0.25">
      <c r="C137" s="434"/>
      <c r="E137" s="434"/>
      <c r="F137" s="434"/>
      <c r="G137" s="434"/>
      <c r="H137" s="434"/>
      <c r="I137" s="434"/>
      <c r="J137" s="434"/>
      <c r="K137" s="434"/>
      <c r="L137" s="434"/>
    </row>
    <row r="138" spans="3:12" s="99" customFormat="1" x14ac:dyDescent="0.25">
      <c r="C138" s="434"/>
      <c r="E138" s="434"/>
      <c r="F138" s="434"/>
      <c r="G138" s="434"/>
      <c r="H138" s="434"/>
      <c r="I138" s="434"/>
      <c r="J138" s="434"/>
      <c r="K138" s="434"/>
      <c r="L138" s="434"/>
    </row>
    <row r="139" spans="3:12" s="99" customFormat="1" x14ac:dyDescent="0.25">
      <c r="C139" s="434"/>
      <c r="E139" s="434"/>
      <c r="F139" s="434"/>
      <c r="G139" s="434"/>
      <c r="H139" s="434"/>
      <c r="I139" s="434"/>
      <c r="J139" s="434"/>
      <c r="K139" s="434"/>
      <c r="L139" s="434"/>
    </row>
    <row r="140" spans="3:12" s="99" customFormat="1" x14ac:dyDescent="0.25">
      <c r="C140" s="434"/>
      <c r="E140" s="434"/>
      <c r="F140" s="434"/>
      <c r="G140" s="434"/>
      <c r="H140" s="434"/>
      <c r="I140" s="434"/>
      <c r="J140" s="434"/>
      <c r="K140" s="434"/>
      <c r="L140" s="434"/>
    </row>
    <row r="141" spans="3:12" s="99" customFormat="1" x14ac:dyDescent="0.25">
      <c r="C141" s="434"/>
      <c r="E141" s="434"/>
      <c r="F141" s="434"/>
      <c r="G141" s="434"/>
      <c r="H141" s="434"/>
      <c r="I141" s="434"/>
      <c r="J141" s="434"/>
      <c r="K141" s="434"/>
      <c r="L141" s="434"/>
    </row>
    <row r="142" spans="3:12" s="99" customFormat="1" x14ac:dyDescent="0.25">
      <c r="C142" s="434"/>
      <c r="E142" s="434"/>
      <c r="F142" s="434"/>
      <c r="G142" s="434"/>
      <c r="H142" s="434"/>
      <c r="I142" s="434"/>
      <c r="J142" s="434"/>
      <c r="K142" s="434"/>
      <c r="L142" s="434"/>
    </row>
    <row r="143" spans="3:12" s="99" customFormat="1" x14ac:dyDescent="0.25">
      <c r="C143" s="434"/>
      <c r="E143" s="434"/>
      <c r="F143" s="434"/>
      <c r="G143" s="434"/>
      <c r="H143" s="434"/>
      <c r="I143" s="434"/>
      <c r="J143" s="434"/>
      <c r="K143" s="434"/>
      <c r="L143" s="434"/>
    </row>
    <row r="144" spans="3:12" s="99" customFormat="1" x14ac:dyDescent="0.25">
      <c r="C144" s="434"/>
      <c r="E144" s="434"/>
      <c r="F144" s="434"/>
      <c r="G144" s="434"/>
      <c r="H144" s="434"/>
      <c r="I144" s="434"/>
      <c r="J144" s="434"/>
      <c r="K144" s="434"/>
      <c r="L144" s="434"/>
    </row>
    <row r="145" spans="3:12" s="99" customFormat="1" x14ac:dyDescent="0.25">
      <c r="C145" s="434"/>
      <c r="E145" s="434"/>
      <c r="F145" s="434"/>
      <c r="G145" s="434"/>
      <c r="H145" s="434"/>
      <c r="I145" s="434"/>
      <c r="J145" s="434"/>
      <c r="K145" s="434"/>
      <c r="L145" s="434"/>
    </row>
    <row r="146" spans="3:12" s="99" customFormat="1" x14ac:dyDescent="0.25">
      <c r="C146" s="434"/>
      <c r="E146" s="434"/>
      <c r="F146" s="434"/>
      <c r="G146" s="434"/>
      <c r="H146" s="434"/>
      <c r="I146" s="434"/>
      <c r="J146" s="434"/>
      <c r="K146" s="434"/>
      <c r="L146" s="434"/>
    </row>
    <row r="147" spans="3:12" s="99" customFormat="1" x14ac:dyDescent="0.25">
      <c r="C147" s="434"/>
      <c r="E147" s="434"/>
      <c r="F147" s="434"/>
      <c r="G147" s="434"/>
      <c r="H147" s="434"/>
      <c r="I147" s="434"/>
      <c r="J147" s="434"/>
      <c r="K147" s="434"/>
      <c r="L147" s="434"/>
    </row>
    <row r="148" spans="3:12" s="99" customFormat="1" x14ac:dyDescent="0.25">
      <c r="C148" s="434"/>
      <c r="E148" s="434"/>
      <c r="F148" s="434"/>
      <c r="G148" s="434"/>
      <c r="H148" s="434"/>
      <c r="I148" s="434"/>
      <c r="J148" s="434"/>
      <c r="K148" s="434"/>
      <c r="L148" s="434"/>
    </row>
    <row r="149" spans="3:12" s="99" customFormat="1" x14ac:dyDescent="0.25">
      <c r="C149" s="434"/>
      <c r="E149" s="434"/>
      <c r="F149" s="434"/>
      <c r="G149" s="434"/>
      <c r="H149" s="434"/>
      <c r="I149" s="434"/>
      <c r="J149" s="434"/>
      <c r="K149" s="434"/>
      <c r="L149" s="434"/>
    </row>
    <row r="150" spans="3:12" s="99" customFormat="1" x14ac:dyDescent="0.25">
      <c r="C150" s="434"/>
      <c r="E150" s="434"/>
      <c r="F150" s="434"/>
      <c r="G150" s="434"/>
      <c r="H150" s="434"/>
      <c r="I150" s="434"/>
      <c r="J150" s="434"/>
      <c r="K150" s="434"/>
      <c r="L150" s="434"/>
    </row>
    <row r="151" spans="3:12" s="99" customFormat="1" x14ac:dyDescent="0.25">
      <c r="C151" s="434"/>
      <c r="E151" s="434"/>
      <c r="F151" s="434"/>
      <c r="G151" s="434"/>
      <c r="H151" s="434"/>
      <c r="I151" s="434"/>
      <c r="J151" s="434"/>
      <c r="K151" s="434"/>
      <c r="L151" s="434"/>
    </row>
    <row r="152" spans="3:12" s="99" customFormat="1" x14ac:dyDescent="0.25">
      <c r="C152" s="434"/>
      <c r="E152" s="434"/>
      <c r="F152" s="434"/>
      <c r="G152" s="434"/>
      <c r="H152" s="434"/>
      <c r="I152" s="434"/>
      <c r="J152" s="434"/>
      <c r="K152" s="434"/>
      <c r="L152" s="434"/>
    </row>
    <row r="153" spans="3:12" s="99" customFormat="1" x14ac:dyDescent="0.25">
      <c r="C153" s="434"/>
      <c r="E153" s="434"/>
      <c r="F153" s="434"/>
      <c r="G153" s="434"/>
      <c r="H153" s="434"/>
      <c r="I153" s="434"/>
      <c r="J153" s="434"/>
      <c r="K153" s="434"/>
      <c r="L153" s="434"/>
    </row>
    <row r="154" spans="3:12" s="99" customFormat="1" x14ac:dyDescent="0.25">
      <c r="C154" s="434"/>
      <c r="E154" s="434"/>
      <c r="F154" s="434"/>
      <c r="G154" s="434"/>
      <c r="H154" s="434"/>
      <c r="I154" s="434"/>
      <c r="J154" s="434"/>
      <c r="K154" s="434"/>
      <c r="L154" s="434"/>
    </row>
    <row r="155" spans="3:12" s="99" customFormat="1" x14ac:dyDescent="0.25">
      <c r="C155" s="434"/>
      <c r="E155" s="434"/>
      <c r="F155" s="434"/>
      <c r="G155" s="434"/>
      <c r="H155" s="434"/>
      <c r="I155" s="434"/>
      <c r="J155" s="434"/>
      <c r="K155" s="434"/>
      <c r="L155" s="434"/>
    </row>
    <row r="156" spans="3:12" s="99" customFormat="1" x14ac:dyDescent="0.25">
      <c r="C156" s="434"/>
      <c r="E156" s="434"/>
      <c r="F156" s="434"/>
      <c r="G156" s="434"/>
      <c r="H156" s="434"/>
      <c r="I156" s="434"/>
      <c r="J156" s="434"/>
      <c r="K156" s="434"/>
      <c r="L156" s="434"/>
    </row>
    <row r="157" spans="3:12" s="99" customFormat="1" x14ac:dyDescent="0.25">
      <c r="C157" s="434"/>
      <c r="E157" s="434"/>
      <c r="F157" s="434"/>
      <c r="G157" s="434"/>
      <c r="H157" s="434"/>
      <c r="I157" s="434"/>
      <c r="J157" s="434"/>
      <c r="K157" s="434"/>
      <c r="L157" s="434"/>
    </row>
    <row r="158" spans="3:12" s="99" customFormat="1" x14ac:dyDescent="0.25">
      <c r="C158" s="434"/>
      <c r="E158" s="434"/>
      <c r="F158" s="434"/>
      <c r="G158" s="434"/>
      <c r="H158" s="434"/>
      <c r="I158" s="434"/>
      <c r="J158" s="434"/>
      <c r="K158" s="434"/>
      <c r="L158" s="434"/>
    </row>
    <row r="159" spans="3:12" s="99" customFormat="1" x14ac:dyDescent="0.25">
      <c r="C159" s="434"/>
      <c r="E159" s="434"/>
      <c r="F159" s="434"/>
      <c r="G159" s="434"/>
      <c r="H159" s="434"/>
      <c r="I159" s="434"/>
      <c r="J159" s="434"/>
      <c r="K159" s="434"/>
      <c r="L159" s="434"/>
    </row>
    <row r="160" spans="3:12" s="99" customFormat="1" x14ac:dyDescent="0.25">
      <c r="C160" s="434"/>
      <c r="E160" s="434"/>
      <c r="F160" s="434"/>
      <c r="G160" s="434"/>
      <c r="H160" s="434"/>
      <c r="I160" s="434"/>
      <c r="J160" s="434"/>
      <c r="K160" s="434"/>
      <c r="L160" s="434"/>
    </row>
    <row r="161" spans="3:12" s="99" customFormat="1" x14ac:dyDescent="0.25">
      <c r="C161" s="434"/>
      <c r="E161" s="434"/>
      <c r="F161" s="434"/>
      <c r="G161" s="434"/>
      <c r="H161" s="434"/>
      <c r="I161" s="434"/>
      <c r="J161" s="434"/>
      <c r="K161" s="434"/>
      <c r="L161" s="434"/>
    </row>
    <row r="162" spans="3:12" s="99" customFormat="1" x14ac:dyDescent="0.25">
      <c r="C162" s="434"/>
      <c r="E162" s="434"/>
      <c r="F162" s="434"/>
      <c r="G162" s="434"/>
      <c r="H162" s="434"/>
      <c r="I162" s="434"/>
      <c r="J162" s="434"/>
      <c r="K162" s="434"/>
      <c r="L162" s="434"/>
    </row>
    <row r="163" spans="3:12" s="99" customFormat="1" x14ac:dyDescent="0.25">
      <c r="C163" s="434"/>
      <c r="E163" s="434"/>
      <c r="F163" s="434"/>
      <c r="G163" s="434"/>
      <c r="H163" s="434"/>
      <c r="I163" s="434"/>
      <c r="J163" s="434"/>
      <c r="K163" s="434"/>
      <c r="L163" s="434"/>
    </row>
    <row r="164" spans="3:12" s="99" customFormat="1" x14ac:dyDescent="0.25">
      <c r="C164" s="434"/>
      <c r="E164" s="434"/>
      <c r="F164" s="434"/>
      <c r="G164" s="434"/>
      <c r="H164" s="434"/>
      <c r="I164" s="434"/>
      <c r="J164" s="434"/>
      <c r="K164" s="434"/>
      <c r="L164" s="434"/>
    </row>
    <row r="165" spans="3:12" s="99" customFormat="1" x14ac:dyDescent="0.25">
      <c r="C165" s="434"/>
      <c r="E165" s="434"/>
      <c r="F165" s="434"/>
      <c r="G165" s="434"/>
      <c r="H165" s="434"/>
      <c r="I165" s="434"/>
      <c r="J165" s="434"/>
      <c r="K165" s="434"/>
      <c r="L165" s="434"/>
    </row>
    <row r="166" spans="3:12" s="99" customFormat="1" x14ac:dyDescent="0.25">
      <c r="C166" s="434"/>
      <c r="E166" s="434"/>
      <c r="F166" s="434"/>
      <c r="G166" s="434"/>
      <c r="H166" s="434"/>
      <c r="I166" s="434"/>
      <c r="J166" s="434"/>
      <c r="K166" s="434"/>
      <c r="L166" s="434"/>
    </row>
    <row r="167" spans="3:12" s="99" customFormat="1" x14ac:dyDescent="0.25">
      <c r="C167" s="434"/>
      <c r="E167" s="434"/>
      <c r="F167" s="434"/>
      <c r="G167" s="434"/>
      <c r="H167" s="434"/>
      <c r="I167" s="434"/>
      <c r="J167" s="434"/>
      <c r="K167" s="434"/>
      <c r="L167" s="434"/>
    </row>
    <row r="168" spans="3:12" s="99" customFormat="1" x14ac:dyDescent="0.25">
      <c r="C168" s="434"/>
      <c r="E168" s="434"/>
      <c r="F168" s="434"/>
      <c r="G168" s="434"/>
      <c r="H168" s="434"/>
      <c r="I168" s="434"/>
      <c r="J168" s="434"/>
      <c r="K168" s="434"/>
      <c r="L168" s="434"/>
    </row>
    <row r="169" spans="3:12" s="99" customFormat="1" x14ac:dyDescent="0.25">
      <c r="C169" s="434"/>
      <c r="E169" s="434"/>
      <c r="F169" s="434"/>
      <c r="G169" s="434"/>
      <c r="H169" s="434"/>
      <c r="I169" s="434"/>
      <c r="J169" s="434"/>
      <c r="K169" s="434"/>
      <c r="L169" s="434"/>
    </row>
    <row r="170" spans="3:12" s="99" customFormat="1" x14ac:dyDescent="0.25">
      <c r="C170" s="434"/>
      <c r="E170" s="434"/>
      <c r="F170" s="434"/>
      <c r="G170" s="434"/>
      <c r="H170" s="434"/>
      <c r="I170" s="434"/>
      <c r="J170" s="434"/>
      <c r="K170" s="434"/>
      <c r="L170" s="434"/>
    </row>
    <row r="171" spans="3:12" s="99" customFormat="1" x14ac:dyDescent="0.25">
      <c r="C171" s="434"/>
      <c r="E171" s="434"/>
      <c r="F171" s="434"/>
      <c r="G171" s="434"/>
      <c r="H171" s="434"/>
      <c r="I171" s="434"/>
      <c r="J171" s="434"/>
      <c r="K171" s="434"/>
      <c r="L171" s="434"/>
    </row>
    <row r="172" spans="3:12" s="99" customFormat="1" x14ac:dyDescent="0.25">
      <c r="C172" s="434"/>
      <c r="E172" s="434"/>
      <c r="F172" s="434"/>
      <c r="G172" s="434"/>
      <c r="H172" s="434"/>
      <c r="I172" s="434"/>
      <c r="J172" s="434"/>
      <c r="K172" s="434"/>
      <c r="L172" s="434"/>
    </row>
    <row r="173" spans="3:12" s="99" customFormat="1" x14ac:dyDescent="0.25">
      <c r="C173" s="434"/>
      <c r="E173" s="434"/>
      <c r="F173" s="434"/>
      <c r="G173" s="434"/>
      <c r="H173" s="434"/>
      <c r="I173" s="434"/>
      <c r="J173" s="434"/>
      <c r="K173" s="434"/>
      <c r="L173" s="434"/>
    </row>
    <row r="174" spans="3:12" s="99" customFormat="1" x14ac:dyDescent="0.25">
      <c r="C174" s="434"/>
      <c r="E174" s="434"/>
      <c r="F174" s="434"/>
      <c r="G174" s="434"/>
      <c r="H174" s="434"/>
      <c r="I174" s="434"/>
      <c r="J174" s="434"/>
      <c r="K174" s="434"/>
      <c r="L174" s="434"/>
    </row>
    <row r="175" spans="3:12" s="99" customFormat="1" x14ac:dyDescent="0.25">
      <c r="C175" s="434"/>
      <c r="E175" s="434"/>
      <c r="F175" s="434"/>
      <c r="G175" s="434"/>
      <c r="H175" s="434"/>
      <c r="I175" s="434"/>
      <c r="J175" s="434"/>
      <c r="K175" s="434"/>
      <c r="L175" s="434"/>
    </row>
    <row r="176" spans="3:12" s="99" customFormat="1" x14ac:dyDescent="0.25">
      <c r="C176" s="434"/>
      <c r="E176" s="434"/>
      <c r="F176" s="434"/>
      <c r="G176" s="434"/>
      <c r="H176" s="434"/>
      <c r="I176" s="434"/>
      <c r="J176" s="434"/>
      <c r="K176" s="434"/>
      <c r="L176" s="434"/>
    </row>
    <row r="177" spans="3:12" s="99" customFormat="1" x14ac:dyDescent="0.25">
      <c r="C177" s="434"/>
      <c r="E177" s="434"/>
      <c r="F177" s="434"/>
      <c r="G177" s="434"/>
      <c r="H177" s="434"/>
      <c r="I177" s="434"/>
      <c r="J177" s="434"/>
      <c r="K177" s="434"/>
      <c r="L177" s="434"/>
    </row>
    <row r="178" spans="3:12" s="99" customFormat="1" x14ac:dyDescent="0.25">
      <c r="C178" s="434"/>
      <c r="E178" s="434"/>
      <c r="F178" s="434"/>
      <c r="G178" s="434"/>
      <c r="H178" s="434"/>
      <c r="I178" s="434"/>
      <c r="J178" s="434"/>
      <c r="K178" s="434"/>
      <c r="L178" s="434"/>
    </row>
    <row r="179" spans="3:12" s="99" customFormat="1" x14ac:dyDescent="0.25">
      <c r="C179" s="434"/>
      <c r="E179" s="434"/>
      <c r="F179" s="434"/>
      <c r="G179" s="434"/>
      <c r="H179" s="434"/>
      <c r="I179" s="434"/>
      <c r="J179" s="434"/>
      <c r="K179" s="434"/>
      <c r="L179" s="434"/>
    </row>
    <row r="180" spans="3:12" s="99" customFormat="1" x14ac:dyDescent="0.25">
      <c r="C180" s="434"/>
      <c r="E180" s="434"/>
      <c r="F180" s="434"/>
      <c r="G180" s="434"/>
      <c r="H180" s="434"/>
      <c r="I180" s="434"/>
      <c r="J180" s="434"/>
      <c r="K180" s="434"/>
      <c r="L180" s="434"/>
    </row>
    <row r="181" spans="3:12" s="99" customFormat="1" x14ac:dyDescent="0.25">
      <c r="C181" s="434"/>
      <c r="E181" s="434"/>
      <c r="F181" s="434"/>
      <c r="G181" s="434"/>
      <c r="H181" s="434"/>
      <c r="I181" s="434"/>
      <c r="J181" s="434"/>
      <c r="K181" s="434"/>
      <c r="L181" s="434"/>
    </row>
    <row r="182" spans="3:12" s="99" customFormat="1" x14ac:dyDescent="0.25">
      <c r="C182" s="434"/>
      <c r="E182" s="434"/>
      <c r="F182" s="434"/>
      <c r="G182" s="434"/>
      <c r="H182" s="434"/>
      <c r="I182" s="434"/>
      <c r="J182" s="434"/>
      <c r="K182" s="434"/>
      <c r="L182" s="434"/>
    </row>
    <row r="183" spans="3:12" s="99" customFormat="1" x14ac:dyDescent="0.25">
      <c r="C183" s="434"/>
      <c r="E183" s="434"/>
      <c r="F183" s="434"/>
      <c r="G183" s="434"/>
      <c r="H183" s="434"/>
      <c r="I183" s="434"/>
      <c r="J183" s="434"/>
      <c r="K183" s="434"/>
      <c r="L183" s="434"/>
    </row>
    <row r="184" spans="3:12" s="99" customFormat="1" x14ac:dyDescent="0.25">
      <c r="C184" s="434"/>
      <c r="E184" s="434"/>
      <c r="F184" s="434"/>
      <c r="G184" s="434"/>
      <c r="H184" s="434"/>
      <c r="I184" s="434"/>
      <c r="J184" s="434"/>
      <c r="K184" s="434"/>
      <c r="L184" s="434"/>
    </row>
    <row r="185" spans="3:12" s="99" customFormat="1" x14ac:dyDescent="0.25">
      <c r="C185" s="434"/>
      <c r="E185" s="434"/>
      <c r="F185" s="434"/>
      <c r="G185" s="434"/>
      <c r="H185" s="434"/>
      <c r="I185" s="434"/>
      <c r="J185" s="434"/>
      <c r="K185" s="434"/>
      <c r="L185" s="434"/>
    </row>
    <row r="186" spans="3:12" s="99" customFormat="1" x14ac:dyDescent="0.25">
      <c r="C186" s="434"/>
      <c r="E186" s="434"/>
      <c r="F186" s="434"/>
      <c r="G186" s="434"/>
      <c r="H186" s="434"/>
      <c r="I186" s="434"/>
      <c r="J186" s="434"/>
      <c r="K186" s="434"/>
      <c r="L186" s="434"/>
    </row>
    <row r="187" spans="3:12" s="99" customFormat="1" x14ac:dyDescent="0.25">
      <c r="C187" s="434"/>
      <c r="E187" s="434"/>
      <c r="F187" s="434"/>
      <c r="G187" s="434"/>
      <c r="H187" s="434"/>
      <c r="I187" s="434"/>
      <c r="J187" s="434"/>
      <c r="K187" s="434"/>
      <c r="L187" s="434"/>
    </row>
    <row r="188" spans="3:12" s="99" customFormat="1" x14ac:dyDescent="0.25">
      <c r="C188" s="434"/>
      <c r="E188" s="434"/>
      <c r="F188" s="434"/>
      <c r="G188" s="434"/>
      <c r="H188" s="434"/>
      <c r="I188" s="434"/>
      <c r="J188" s="434"/>
      <c r="K188" s="434"/>
      <c r="L188" s="434"/>
    </row>
    <row r="189" spans="3:12" s="99" customFormat="1" x14ac:dyDescent="0.25">
      <c r="C189" s="434"/>
      <c r="E189" s="434"/>
      <c r="F189" s="434"/>
      <c r="G189" s="434"/>
      <c r="H189" s="434"/>
      <c r="I189" s="434"/>
      <c r="J189" s="434"/>
      <c r="K189" s="434"/>
      <c r="L189" s="434"/>
    </row>
    <row r="190" spans="3:12" s="99" customFormat="1" x14ac:dyDescent="0.25">
      <c r="C190" s="434"/>
      <c r="E190" s="434"/>
      <c r="F190" s="434"/>
      <c r="G190" s="434"/>
      <c r="H190" s="434"/>
      <c r="I190" s="434"/>
      <c r="J190" s="434"/>
      <c r="K190" s="434"/>
      <c r="L190" s="434"/>
    </row>
    <row r="191" spans="3:12" s="99" customFormat="1" x14ac:dyDescent="0.25">
      <c r="C191" s="434"/>
      <c r="E191" s="434"/>
      <c r="F191" s="434"/>
      <c r="G191" s="434"/>
      <c r="H191" s="434"/>
      <c r="I191" s="434"/>
      <c r="J191" s="434"/>
      <c r="K191" s="434"/>
      <c r="L191" s="434"/>
    </row>
    <row r="192" spans="3:12" s="99" customFormat="1" x14ac:dyDescent="0.25">
      <c r="C192" s="434"/>
      <c r="E192" s="434"/>
      <c r="F192" s="434"/>
      <c r="G192" s="434"/>
      <c r="H192" s="434"/>
      <c r="I192" s="434"/>
      <c r="J192" s="434"/>
      <c r="K192" s="434"/>
      <c r="L192" s="434"/>
    </row>
    <row r="193" spans="3:12" s="99" customFormat="1" x14ac:dyDescent="0.25">
      <c r="C193" s="434"/>
      <c r="E193" s="434"/>
      <c r="F193" s="434"/>
      <c r="G193" s="434"/>
      <c r="H193" s="434"/>
      <c r="I193" s="434"/>
      <c r="J193" s="434"/>
      <c r="K193" s="434"/>
      <c r="L193" s="434"/>
    </row>
    <row r="194" spans="3:12" s="99" customFormat="1" x14ac:dyDescent="0.25">
      <c r="C194" s="434"/>
      <c r="E194" s="434"/>
      <c r="F194" s="434"/>
      <c r="G194" s="434"/>
      <c r="H194" s="434"/>
      <c r="I194" s="434"/>
      <c r="J194" s="434"/>
      <c r="K194" s="434"/>
      <c r="L194" s="434"/>
    </row>
    <row r="195" spans="3:12" s="99" customFormat="1" x14ac:dyDescent="0.25">
      <c r="C195" s="434"/>
      <c r="E195" s="434"/>
      <c r="F195" s="434"/>
      <c r="G195" s="434"/>
      <c r="H195" s="434"/>
      <c r="I195" s="434"/>
      <c r="J195" s="434"/>
      <c r="K195" s="434"/>
      <c r="L195" s="434"/>
    </row>
    <row r="196" spans="3:12" s="99" customFormat="1" x14ac:dyDescent="0.25">
      <c r="C196" s="434"/>
      <c r="E196" s="434"/>
      <c r="F196" s="434"/>
      <c r="G196" s="434"/>
      <c r="H196" s="434"/>
      <c r="I196" s="434"/>
      <c r="J196" s="434"/>
      <c r="K196" s="434"/>
      <c r="L196" s="434"/>
    </row>
    <row r="197" spans="3:12" s="99" customFormat="1" x14ac:dyDescent="0.25">
      <c r="C197" s="434"/>
      <c r="E197" s="434"/>
      <c r="F197" s="434"/>
      <c r="G197" s="434"/>
      <c r="H197" s="434"/>
      <c r="I197" s="434"/>
      <c r="J197" s="434"/>
      <c r="K197" s="434"/>
      <c r="L197" s="434"/>
    </row>
    <row r="198" spans="3:12" s="99" customFormat="1" x14ac:dyDescent="0.25">
      <c r="C198" s="434"/>
      <c r="E198" s="434"/>
      <c r="F198" s="434"/>
      <c r="G198" s="434"/>
      <c r="H198" s="434"/>
      <c r="I198" s="434"/>
      <c r="J198" s="434"/>
      <c r="K198" s="434"/>
      <c r="L198" s="434"/>
    </row>
    <row r="199" spans="3:12" s="99" customFormat="1" x14ac:dyDescent="0.25">
      <c r="C199" s="434"/>
      <c r="E199" s="434"/>
      <c r="F199" s="434"/>
      <c r="G199" s="434"/>
      <c r="H199" s="434"/>
      <c r="I199" s="434"/>
      <c r="J199" s="434"/>
      <c r="K199" s="434"/>
      <c r="L199" s="434"/>
    </row>
    <row r="200" spans="3:12" s="99" customFormat="1" x14ac:dyDescent="0.25">
      <c r="C200" s="434"/>
      <c r="E200" s="434"/>
      <c r="F200" s="434"/>
      <c r="G200" s="434"/>
      <c r="H200" s="434"/>
      <c r="I200" s="434"/>
      <c r="J200" s="434"/>
      <c r="K200" s="434"/>
      <c r="L200" s="434"/>
    </row>
    <row r="201" spans="3:12" s="99" customFormat="1" x14ac:dyDescent="0.25">
      <c r="C201" s="434"/>
      <c r="E201" s="434"/>
      <c r="F201" s="434"/>
      <c r="G201" s="434"/>
      <c r="H201" s="434"/>
      <c r="I201" s="434"/>
      <c r="J201" s="434"/>
      <c r="K201" s="434"/>
      <c r="L201" s="434"/>
    </row>
    <row r="202" spans="3:12" s="99" customFormat="1" x14ac:dyDescent="0.25">
      <c r="C202" s="434"/>
      <c r="E202" s="434"/>
      <c r="F202" s="434"/>
      <c r="G202" s="434"/>
      <c r="H202" s="434"/>
      <c r="I202" s="434"/>
      <c r="J202" s="434"/>
      <c r="K202" s="434"/>
      <c r="L202" s="434"/>
    </row>
    <row r="203" spans="3:12" s="99" customFormat="1" x14ac:dyDescent="0.25">
      <c r="C203" s="434"/>
      <c r="E203" s="434"/>
      <c r="F203" s="434"/>
      <c r="G203" s="434"/>
      <c r="H203" s="434"/>
      <c r="I203" s="434"/>
      <c r="J203" s="434"/>
      <c r="K203" s="434"/>
      <c r="L203" s="434"/>
    </row>
    <row r="204" spans="3:12" s="99" customFormat="1" x14ac:dyDescent="0.25">
      <c r="C204" s="434"/>
      <c r="E204" s="434"/>
      <c r="F204" s="434"/>
      <c r="G204" s="434"/>
      <c r="H204" s="434"/>
      <c r="I204" s="434"/>
      <c r="J204" s="434"/>
      <c r="K204" s="434"/>
      <c r="L204" s="434"/>
    </row>
    <row r="205" spans="3:12" s="99" customFormat="1" x14ac:dyDescent="0.25">
      <c r="C205" s="434"/>
      <c r="E205" s="434"/>
      <c r="F205" s="434"/>
      <c r="G205" s="434"/>
      <c r="H205" s="434"/>
      <c r="I205" s="434"/>
      <c r="J205" s="434"/>
      <c r="K205" s="434"/>
      <c r="L205" s="434"/>
    </row>
    <row r="206" spans="3:12" s="99" customFormat="1" x14ac:dyDescent="0.25">
      <c r="C206" s="434"/>
      <c r="E206" s="434"/>
      <c r="F206" s="434"/>
      <c r="G206" s="434"/>
      <c r="H206" s="434"/>
      <c r="I206" s="434"/>
      <c r="J206" s="434"/>
      <c r="K206" s="434"/>
      <c r="L206" s="434"/>
    </row>
    <row r="207" spans="3:12" s="99" customFormat="1" x14ac:dyDescent="0.25">
      <c r="C207" s="434"/>
      <c r="E207" s="434"/>
      <c r="F207" s="434"/>
      <c r="G207" s="434"/>
      <c r="H207" s="434"/>
      <c r="I207" s="434"/>
      <c r="J207" s="434"/>
      <c r="K207" s="434"/>
      <c r="L207" s="434"/>
    </row>
    <row r="208" spans="3:12" s="99" customFormat="1" x14ac:dyDescent="0.25">
      <c r="C208" s="434"/>
      <c r="E208" s="434"/>
      <c r="F208" s="434"/>
      <c r="G208" s="434"/>
      <c r="H208" s="434"/>
      <c r="I208" s="434"/>
      <c r="J208" s="434"/>
      <c r="K208" s="434"/>
      <c r="L208" s="434"/>
    </row>
    <row r="209" spans="3:12" s="99" customFormat="1" x14ac:dyDescent="0.25">
      <c r="C209" s="434"/>
      <c r="E209" s="434"/>
      <c r="F209" s="434"/>
      <c r="G209" s="434"/>
      <c r="H209" s="434"/>
      <c r="I209" s="434"/>
      <c r="J209" s="434"/>
      <c r="K209" s="434"/>
      <c r="L209" s="434"/>
    </row>
    <row r="210" spans="3:12" s="99" customFormat="1" x14ac:dyDescent="0.25">
      <c r="C210" s="434"/>
      <c r="E210" s="434"/>
      <c r="F210" s="434"/>
      <c r="G210" s="434"/>
      <c r="H210" s="434"/>
      <c r="I210" s="434"/>
      <c r="J210" s="434"/>
      <c r="K210" s="434"/>
      <c r="L210" s="434"/>
    </row>
    <row r="211" spans="3:12" s="99" customFormat="1" x14ac:dyDescent="0.25">
      <c r="C211" s="434"/>
      <c r="E211" s="434"/>
      <c r="F211" s="434"/>
      <c r="G211" s="434"/>
      <c r="H211" s="434"/>
      <c r="I211" s="434"/>
      <c r="J211" s="434"/>
      <c r="K211" s="434"/>
      <c r="L211" s="434"/>
    </row>
    <row r="212" spans="3:12" s="99" customFormat="1" x14ac:dyDescent="0.25">
      <c r="C212" s="434"/>
      <c r="E212" s="434"/>
      <c r="F212" s="434"/>
      <c r="G212" s="434"/>
      <c r="H212" s="434"/>
      <c r="I212" s="434"/>
      <c r="J212" s="434"/>
      <c r="K212" s="434"/>
      <c r="L212" s="434"/>
    </row>
    <row r="213" spans="3:12" s="99" customFormat="1" x14ac:dyDescent="0.25">
      <c r="C213" s="434"/>
      <c r="E213" s="434"/>
      <c r="F213" s="434"/>
      <c r="G213" s="434"/>
      <c r="H213" s="434"/>
      <c r="I213" s="434"/>
      <c r="J213" s="434"/>
      <c r="K213" s="434"/>
      <c r="L213" s="434"/>
    </row>
    <row r="214" spans="3:12" s="99" customFormat="1" x14ac:dyDescent="0.25">
      <c r="C214" s="434"/>
      <c r="E214" s="434"/>
      <c r="F214" s="434"/>
      <c r="G214" s="434"/>
      <c r="H214" s="434"/>
      <c r="I214" s="434"/>
      <c r="J214" s="434"/>
      <c r="K214" s="434"/>
      <c r="L214" s="434"/>
    </row>
    <row r="215" spans="3:12" s="99" customFormat="1" x14ac:dyDescent="0.25">
      <c r="C215" s="434"/>
      <c r="E215" s="434"/>
      <c r="F215" s="434"/>
      <c r="G215" s="434"/>
      <c r="H215" s="434"/>
      <c r="I215" s="434"/>
      <c r="J215" s="434"/>
      <c r="K215" s="434"/>
      <c r="L215" s="434"/>
    </row>
    <row r="216" spans="3:12" s="99" customFormat="1" x14ac:dyDescent="0.25">
      <c r="C216" s="434"/>
      <c r="E216" s="434"/>
      <c r="F216" s="434"/>
      <c r="G216" s="434"/>
      <c r="H216" s="434"/>
      <c r="I216" s="434"/>
      <c r="J216" s="434"/>
      <c r="K216" s="434"/>
      <c r="L216" s="434"/>
    </row>
    <row r="217" spans="3:12" s="99" customFormat="1" x14ac:dyDescent="0.25">
      <c r="C217" s="434"/>
      <c r="E217" s="434"/>
      <c r="F217" s="434"/>
      <c r="G217" s="434"/>
      <c r="H217" s="434"/>
      <c r="I217" s="434"/>
      <c r="J217" s="434"/>
      <c r="K217" s="434"/>
      <c r="L217" s="434"/>
    </row>
    <row r="218" spans="3:12" s="99" customFormat="1" x14ac:dyDescent="0.25">
      <c r="C218" s="434"/>
      <c r="E218" s="434"/>
      <c r="F218" s="434"/>
      <c r="G218" s="434"/>
      <c r="H218" s="434"/>
      <c r="I218" s="434"/>
      <c r="J218" s="434"/>
      <c r="K218" s="434"/>
      <c r="L218" s="434"/>
    </row>
    <row r="219" spans="3:12" s="99" customFormat="1" x14ac:dyDescent="0.25">
      <c r="C219" s="434"/>
      <c r="E219" s="434"/>
      <c r="F219" s="434"/>
      <c r="G219" s="434"/>
      <c r="H219" s="434"/>
      <c r="I219" s="434"/>
      <c r="J219" s="434"/>
      <c r="K219" s="434"/>
      <c r="L219" s="434"/>
    </row>
    <row r="220" spans="3:12" s="99" customFormat="1" x14ac:dyDescent="0.25">
      <c r="C220" s="434"/>
      <c r="E220" s="434"/>
      <c r="F220" s="434"/>
      <c r="G220" s="434"/>
      <c r="H220" s="434"/>
      <c r="I220" s="434"/>
      <c r="J220" s="434"/>
      <c r="K220" s="434"/>
      <c r="L220" s="434"/>
    </row>
    <row r="221" spans="3:12" s="99" customFormat="1" x14ac:dyDescent="0.25">
      <c r="C221" s="434"/>
      <c r="E221" s="434"/>
      <c r="F221" s="434"/>
      <c r="G221" s="434"/>
      <c r="H221" s="434"/>
      <c r="I221" s="434"/>
      <c r="J221" s="434"/>
      <c r="K221" s="434"/>
      <c r="L221" s="434"/>
    </row>
    <row r="222" spans="3:12" s="99" customFormat="1" x14ac:dyDescent="0.25">
      <c r="C222" s="434"/>
      <c r="E222" s="434"/>
      <c r="F222" s="434"/>
      <c r="G222" s="434"/>
      <c r="H222" s="434"/>
      <c r="I222" s="434"/>
      <c r="J222" s="434"/>
      <c r="K222" s="434"/>
      <c r="L222" s="434"/>
    </row>
    <row r="223" spans="3:12" s="99" customFormat="1" x14ac:dyDescent="0.25">
      <c r="C223" s="434"/>
      <c r="E223" s="434"/>
      <c r="F223" s="434"/>
      <c r="G223" s="434"/>
      <c r="H223" s="434"/>
      <c r="I223" s="434"/>
      <c r="J223" s="434"/>
      <c r="K223" s="434"/>
      <c r="L223" s="434"/>
    </row>
    <row r="224" spans="3:12" s="99" customFormat="1" x14ac:dyDescent="0.25">
      <c r="C224" s="434"/>
      <c r="E224" s="434"/>
      <c r="F224" s="434"/>
      <c r="G224" s="434"/>
      <c r="H224" s="434"/>
      <c r="I224" s="434"/>
      <c r="J224" s="434"/>
      <c r="K224" s="434"/>
      <c r="L224" s="434"/>
    </row>
    <row r="225" spans="3:12" s="99" customFormat="1" x14ac:dyDescent="0.25">
      <c r="C225" s="434"/>
      <c r="E225" s="434"/>
      <c r="F225" s="434"/>
      <c r="G225" s="434"/>
      <c r="H225" s="434"/>
      <c r="I225" s="434"/>
      <c r="J225" s="434"/>
      <c r="K225" s="434"/>
      <c r="L225" s="434"/>
    </row>
    <row r="226" spans="3:12" s="99" customFormat="1" x14ac:dyDescent="0.25">
      <c r="C226" s="434"/>
      <c r="E226" s="434"/>
      <c r="F226" s="434"/>
      <c r="G226" s="434"/>
      <c r="H226" s="434"/>
      <c r="I226" s="434"/>
      <c r="J226" s="434"/>
      <c r="K226" s="434"/>
      <c r="L226" s="434"/>
    </row>
    <row r="227" spans="3:12" s="99" customFormat="1" x14ac:dyDescent="0.25">
      <c r="C227" s="434"/>
      <c r="E227" s="434"/>
      <c r="F227" s="434"/>
      <c r="G227" s="434"/>
      <c r="H227" s="434"/>
      <c r="I227" s="434"/>
      <c r="J227" s="434"/>
      <c r="K227" s="434"/>
      <c r="L227" s="434"/>
    </row>
    <row r="228" spans="3:12" s="99" customFormat="1" x14ac:dyDescent="0.25">
      <c r="C228" s="434"/>
      <c r="E228" s="434"/>
      <c r="F228" s="434"/>
      <c r="G228" s="434"/>
      <c r="H228" s="434"/>
      <c r="I228" s="434"/>
      <c r="J228" s="434"/>
      <c r="K228" s="434"/>
      <c r="L228" s="434"/>
    </row>
    <row r="229" spans="3:12" s="99" customFormat="1" x14ac:dyDescent="0.25">
      <c r="C229" s="434"/>
      <c r="E229" s="434"/>
      <c r="F229" s="434"/>
      <c r="G229" s="434"/>
      <c r="H229" s="434"/>
      <c r="I229" s="434"/>
      <c r="J229" s="434"/>
      <c r="K229" s="434"/>
      <c r="L229" s="434"/>
    </row>
    <row r="230" spans="3:12" s="99" customFormat="1" x14ac:dyDescent="0.25">
      <c r="C230" s="434"/>
      <c r="E230" s="434"/>
      <c r="F230" s="434"/>
      <c r="G230" s="434"/>
      <c r="H230" s="434"/>
      <c r="I230" s="434"/>
      <c r="J230" s="434"/>
      <c r="K230" s="434"/>
      <c r="L230" s="434"/>
    </row>
    <row r="231" spans="3:12" s="99" customFormat="1" x14ac:dyDescent="0.25">
      <c r="C231" s="434"/>
      <c r="E231" s="434"/>
      <c r="F231" s="434"/>
      <c r="G231" s="434"/>
      <c r="H231" s="434"/>
      <c r="I231" s="434"/>
      <c r="J231" s="434"/>
      <c r="K231" s="434"/>
      <c r="L231" s="434"/>
    </row>
    <row r="232" spans="3:12" s="99" customFormat="1" x14ac:dyDescent="0.25">
      <c r="C232" s="434"/>
      <c r="E232" s="434"/>
      <c r="F232" s="434"/>
      <c r="G232" s="434"/>
      <c r="H232" s="434"/>
      <c r="I232" s="434"/>
      <c r="J232" s="434"/>
      <c r="K232" s="434"/>
      <c r="L232" s="434"/>
    </row>
    <row r="233" spans="3:12" s="99" customFormat="1" x14ac:dyDescent="0.25">
      <c r="C233" s="434"/>
      <c r="E233" s="434"/>
      <c r="F233" s="434"/>
      <c r="G233" s="434"/>
      <c r="H233" s="434"/>
      <c r="I233" s="434"/>
      <c r="J233" s="434"/>
      <c r="K233" s="434"/>
      <c r="L233" s="434"/>
    </row>
    <row r="234" spans="3:12" s="99" customFormat="1" x14ac:dyDescent="0.25">
      <c r="C234" s="434"/>
      <c r="E234" s="434"/>
      <c r="F234" s="434"/>
      <c r="G234" s="434"/>
      <c r="H234" s="434"/>
      <c r="I234" s="434"/>
      <c r="J234" s="434"/>
      <c r="K234" s="434"/>
      <c r="L234" s="434"/>
    </row>
    <row r="235" spans="3:12" s="99" customFormat="1" x14ac:dyDescent="0.25">
      <c r="C235" s="434"/>
      <c r="E235" s="434"/>
      <c r="F235" s="434"/>
      <c r="G235" s="434"/>
      <c r="H235" s="434"/>
      <c r="I235" s="434"/>
      <c r="J235" s="434"/>
      <c r="K235" s="434"/>
      <c r="L235" s="434"/>
    </row>
    <row r="236" spans="3:12" s="99" customFormat="1" x14ac:dyDescent="0.25">
      <c r="C236" s="434"/>
      <c r="E236" s="434"/>
      <c r="F236" s="434"/>
      <c r="G236" s="434"/>
      <c r="H236" s="434"/>
      <c r="I236" s="434"/>
      <c r="J236" s="434"/>
      <c r="K236" s="434"/>
      <c r="L236" s="434"/>
    </row>
    <row r="237" spans="3:12" s="99" customFormat="1" x14ac:dyDescent="0.25">
      <c r="C237" s="434"/>
      <c r="E237" s="434"/>
      <c r="F237" s="434"/>
      <c r="G237" s="434"/>
      <c r="H237" s="434"/>
      <c r="I237" s="434"/>
      <c r="J237" s="434"/>
      <c r="K237" s="434"/>
      <c r="L237" s="434"/>
    </row>
    <row r="238" spans="3:12" s="99" customFormat="1" x14ac:dyDescent="0.25">
      <c r="C238" s="434"/>
      <c r="E238" s="434"/>
      <c r="F238" s="434"/>
      <c r="G238" s="434"/>
      <c r="H238" s="434"/>
      <c r="I238" s="434"/>
      <c r="J238" s="434"/>
      <c r="K238" s="434"/>
      <c r="L238" s="434"/>
    </row>
    <row r="239" spans="3:12" s="99" customFormat="1" x14ac:dyDescent="0.25">
      <c r="C239" s="434"/>
      <c r="E239" s="434"/>
      <c r="F239" s="434"/>
      <c r="G239" s="434"/>
      <c r="H239" s="434"/>
      <c r="I239" s="434"/>
      <c r="J239" s="434"/>
      <c r="K239" s="434"/>
      <c r="L239" s="434"/>
    </row>
    <row r="240" spans="3:12" s="99" customFormat="1" x14ac:dyDescent="0.25">
      <c r="C240" s="434"/>
      <c r="E240" s="434"/>
      <c r="F240" s="434"/>
      <c r="G240" s="434"/>
      <c r="H240" s="434"/>
      <c r="I240" s="434"/>
      <c r="J240" s="434"/>
      <c r="K240" s="434"/>
      <c r="L240" s="434"/>
    </row>
    <row r="241" spans="3:12" s="99" customFormat="1" x14ac:dyDescent="0.25">
      <c r="C241" s="434"/>
      <c r="E241" s="434"/>
      <c r="F241" s="434"/>
      <c r="G241" s="434"/>
      <c r="H241" s="434"/>
      <c r="I241" s="434"/>
      <c r="J241" s="434"/>
      <c r="K241" s="434"/>
      <c r="L241" s="434"/>
    </row>
    <row r="242" spans="3:12" s="99" customFormat="1" x14ac:dyDescent="0.25">
      <c r="C242" s="434"/>
      <c r="E242" s="434"/>
      <c r="F242" s="434"/>
      <c r="G242" s="434"/>
      <c r="H242" s="434"/>
      <c r="I242" s="434"/>
      <c r="J242" s="434"/>
      <c r="K242" s="434"/>
      <c r="L242" s="434"/>
    </row>
    <row r="243" spans="3:12" s="99" customFormat="1" x14ac:dyDescent="0.25">
      <c r="C243" s="434"/>
      <c r="E243" s="434"/>
      <c r="F243" s="434"/>
      <c r="G243" s="434"/>
      <c r="H243" s="434"/>
      <c r="I243" s="434"/>
      <c r="J243" s="434"/>
      <c r="K243" s="434"/>
      <c r="L243" s="434"/>
    </row>
    <row r="244" spans="3:12" s="99" customFormat="1" x14ac:dyDescent="0.25">
      <c r="C244" s="434"/>
      <c r="E244" s="434"/>
      <c r="F244" s="434"/>
      <c r="G244" s="434"/>
      <c r="H244" s="434"/>
      <c r="I244" s="434"/>
      <c r="J244" s="434"/>
      <c r="K244" s="434"/>
      <c r="L244" s="434"/>
    </row>
    <row r="245" spans="3:12" s="99" customFormat="1" x14ac:dyDescent="0.25">
      <c r="C245" s="434"/>
      <c r="E245" s="434"/>
      <c r="F245" s="434"/>
      <c r="G245" s="434"/>
      <c r="H245" s="434"/>
      <c r="I245" s="434"/>
      <c r="J245" s="434"/>
      <c r="K245" s="434"/>
      <c r="L245" s="434"/>
    </row>
    <row r="246" spans="3:12" s="99" customFormat="1" x14ac:dyDescent="0.25">
      <c r="C246" s="434"/>
      <c r="E246" s="434"/>
      <c r="F246" s="434"/>
      <c r="G246" s="434"/>
      <c r="H246" s="434"/>
      <c r="I246" s="434"/>
      <c r="J246" s="434"/>
      <c r="K246" s="434"/>
      <c r="L246" s="434"/>
    </row>
    <row r="247" spans="3:12" s="99" customFormat="1" x14ac:dyDescent="0.25">
      <c r="C247" s="434"/>
      <c r="E247" s="434"/>
      <c r="F247" s="434"/>
      <c r="G247" s="434"/>
      <c r="H247" s="434"/>
      <c r="I247" s="434"/>
      <c r="J247" s="434"/>
      <c r="K247" s="434"/>
      <c r="L247" s="434"/>
    </row>
    <row r="248" spans="3:12" s="99" customFormat="1" x14ac:dyDescent="0.25">
      <c r="C248" s="434"/>
      <c r="E248" s="434"/>
      <c r="F248" s="434"/>
      <c r="G248" s="434"/>
      <c r="H248" s="434"/>
      <c r="I248" s="434"/>
      <c r="J248" s="434"/>
      <c r="K248" s="434"/>
      <c r="L248" s="434"/>
    </row>
    <row r="249" spans="3:12" s="99" customFormat="1" x14ac:dyDescent="0.25">
      <c r="C249" s="434"/>
      <c r="E249" s="434"/>
      <c r="F249" s="434"/>
      <c r="G249" s="434"/>
      <c r="H249" s="434"/>
      <c r="I249" s="434"/>
      <c r="J249" s="434"/>
      <c r="K249" s="434"/>
      <c r="L249" s="434"/>
    </row>
    <row r="250" spans="3:12" s="99" customFormat="1" x14ac:dyDescent="0.25">
      <c r="C250" s="434"/>
      <c r="E250" s="434"/>
      <c r="F250" s="434"/>
      <c r="G250" s="434"/>
      <c r="H250" s="434"/>
      <c r="I250" s="434"/>
      <c r="J250" s="434"/>
      <c r="K250" s="434"/>
      <c r="L250" s="434"/>
    </row>
    <row r="251" spans="3:12" s="99" customFormat="1" x14ac:dyDescent="0.25">
      <c r="C251" s="434"/>
      <c r="E251" s="434"/>
      <c r="F251" s="434"/>
      <c r="G251" s="434"/>
      <c r="H251" s="434"/>
      <c r="I251" s="434"/>
      <c r="J251" s="434"/>
      <c r="K251" s="434"/>
      <c r="L251" s="434"/>
    </row>
    <row r="252" spans="3:12" s="99" customFormat="1" x14ac:dyDescent="0.25">
      <c r="C252" s="434"/>
      <c r="E252" s="434"/>
      <c r="F252" s="434"/>
      <c r="G252" s="434"/>
      <c r="H252" s="434"/>
      <c r="I252" s="434"/>
      <c r="J252" s="434"/>
      <c r="K252" s="434"/>
      <c r="L252" s="434"/>
    </row>
    <row r="253" spans="3:12" s="99" customFormat="1" x14ac:dyDescent="0.25">
      <c r="C253" s="434"/>
      <c r="E253" s="434"/>
      <c r="F253" s="434"/>
      <c r="G253" s="434"/>
      <c r="H253" s="434"/>
      <c r="I253" s="434"/>
      <c r="J253" s="434"/>
      <c r="K253" s="434"/>
      <c r="L253" s="434"/>
    </row>
    <row r="254" spans="3:12" s="99" customFormat="1" x14ac:dyDescent="0.25">
      <c r="C254" s="434"/>
      <c r="E254" s="434"/>
      <c r="F254" s="434"/>
      <c r="G254" s="434"/>
      <c r="H254" s="434"/>
      <c r="I254" s="434"/>
      <c r="J254" s="434"/>
      <c r="K254" s="434"/>
      <c r="L254" s="434"/>
    </row>
    <row r="255" spans="3:12" s="99" customFormat="1" x14ac:dyDescent="0.25">
      <c r="C255" s="434"/>
      <c r="E255" s="434"/>
      <c r="F255" s="434"/>
      <c r="G255" s="434"/>
      <c r="H255" s="434"/>
      <c r="I255" s="434"/>
      <c r="J255" s="434"/>
      <c r="K255" s="434"/>
      <c r="L255" s="434"/>
    </row>
    <row r="256" spans="3:12" s="99" customFormat="1" x14ac:dyDescent="0.25">
      <c r="C256" s="434"/>
      <c r="E256" s="434"/>
      <c r="F256" s="434"/>
      <c r="G256" s="434"/>
      <c r="H256" s="434"/>
      <c r="I256" s="434"/>
      <c r="J256" s="434"/>
      <c r="K256" s="434"/>
      <c r="L256" s="434"/>
    </row>
    <row r="257" spans="3:12" s="99" customFormat="1" x14ac:dyDescent="0.25">
      <c r="C257" s="434"/>
      <c r="E257" s="434"/>
      <c r="F257" s="434"/>
      <c r="G257" s="434"/>
      <c r="H257" s="434"/>
      <c r="I257" s="434"/>
      <c r="J257" s="434"/>
      <c r="K257" s="434"/>
      <c r="L257" s="434"/>
    </row>
    <row r="258" spans="3:12" s="99" customFormat="1" x14ac:dyDescent="0.25">
      <c r="C258" s="434"/>
      <c r="E258" s="434"/>
      <c r="F258" s="434"/>
      <c r="G258" s="434"/>
      <c r="H258" s="434"/>
      <c r="I258" s="434"/>
      <c r="J258" s="434"/>
      <c r="K258" s="434"/>
      <c r="L258" s="434"/>
    </row>
    <row r="259" spans="3:12" s="99" customFormat="1" x14ac:dyDescent="0.25">
      <c r="C259" s="434"/>
      <c r="E259" s="434"/>
      <c r="F259" s="434"/>
      <c r="G259" s="434"/>
      <c r="H259" s="434"/>
      <c r="I259" s="434"/>
      <c r="J259" s="434"/>
      <c r="K259" s="434"/>
      <c r="L259" s="434"/>
    </row>
    <row r="260" spans="3:12" s="99" customFormat="1" x14ac:dyDescent="0.25">
      <c r="C260" s="434"/>
      <c r="E260" s="434"/>
      <c r="F260" s="434"/>
      <c r="G260" s="434"/>
      <c r="H260" s="434"/>
      <c r="I260" s="434"/>
      <c r="J260" s="434"/>
      <c r="K260" s="434"/>
      <c r="L260" s="434"/>
    </row>
    <row r="261" spans="3:12" s="99" customFormat="1" x14ac:dyDescent="0.25">
      <c r="C261" s="434"/>
      <c r="E261" s="434"/>
      <c r="F261" s="434"/>
      <c r="G261" s="434"/>
      <c r="H261" s="434"/>
      <c r="I261" s="434"/>
      <c r="J261" s="434"/>
      <c r="K261" s="434"/>
      <c r="L261" s="434"/>
    </row>
    <row r="262" spans="3:12" s="99" customFormat="1" x14ac:dyDescent="0.25">
      <c r="C262" s="434"/>
      <c r="E262" s="434"/>
      <c r="F262" s="434"/>
      <c r="G262" s="434"/>
      <c r="H262" s="434"/>
      <c r="I262" s="434"/>
      <c r="J262" s="434"/>
      <c r="K262" s="434"/>
      <c r="L262" s="434"/>
    </row>
    <row r="263" spans="3:12" s="99" customFormat="1" x14ac:dyDescent="0.25">
      <c r="C263" s="434"/>
      <c r="E263" s="434"/>
      <c r="F263" s="434"/>
      <c r="G263" s="434"/>
      <c r="H263" s="434"/>
      <c r="I263" s="434"/>
      <c r="J263" s="434"/>
      <c r="K263" s="434"/>
      <c r="L263" s="434"/>
    </row>
    <row r="264" spans="3:12" s="99" customFormat="1" x14ac:dyDescent="0.25">
      <c r="C264" s="434"/>
      <c r="E264" s="434"/>
      <c r="F264" s="434"/>
      <c r="G264" s="434"/>
      <c r="H264" s="434"/>
      <c r="I264" s="434"/>
      <c r="J264" s="434"/>
      <c r="K264" s="434"/>
      <c r="L264" s="434"/>
    </row>
    <row r="265" spans="3:12" s="99" customFormat="1" x14ac:dyDescent="0.25">
      <c r="C265" s="434"/>
      <c r="E265" s="434"/>
      <c r="F265" s="434"/>
      <c r="G265" s="434"/>
      <c r="H265" s="434"/>
      <c r="I265" s="434"/>
      <c r="J265" s="434"/>
      <c r="K265" s="434"/>
      <c r="L265" s="434"/>
    </row>
    <row r="266" spans="3:12" s="99" customFormat="1" x14ac:dyDescent="0.25">
      <c r="C266" s="434"/>
      <c r="E266" s="434"/>
      <c r="F266" s="434"/>
      <c r="G266" s="434"/>
      <c r="H266" s="434"/>
      <c r="I266" s="434"/>
      <c r="J266" s="434"/>
      <c r="K266" s="434"/>
      <c r="L266" s="434"/>
    </row>
    <row r="267" spans="3:12" s="99" customFormat="1" x14ac:dyDescent="0.25">
      <c r="C267" s="434"/>
      <c r="E267" s="434"/>
      <c r="F267" s="434"/>
      <c r="G267" s="434"/>
      <c r="H267" s="434"/>
      <c r="I267" s="434"/>
      <c r="J267" s="434"/>
      <c r="K267" s="434"/>
      <c r="L267" s="434"/>
    </row>
    <row r="268" spans="3:12" s="99" customFormat="1" x14ac:dyDescent="0.25">
      <c r="C268" s="434"/>
      <c r="E268" s="434"/>
      <c r="F268" s="434"/>
      <c r="G268" s="434"/>
      <c r="H268" s="434"/>
      <c r="I268" s="434"/>
      <c r="J268" s="434"/>
      <c r="K268" s="434"/>
      <c r="L268" s="434"/>
    </row>
    <row r="269" spans="3:12" s="99" customFormat="1" x14ac:dyDescent="0.25">
      <c r="C269" s="434"/>
      <c r="E269" s="434"/>
      <c r="F269" s="434"/>
      <c r="G269" s="434"/>
      <c r="H269" s="434"/>
      <c r="I269" s="434"/>
      <c r="J269" s="434"/>
      <c r="K269" s="434"/>
      <c r="L269" s="434"/>
    </row>
    <row r="270" spans="3:12" s="99" customFormat="1" x14ac:dyDescent="0.25">
      <c r="C270" s="434"/>
      <c r="E270" s="434"/>
      <c r="F270" s="434"/>
      <c r="G270" s="434"/>
      <c r="H270" s="434"/>
      <c r="I270" s="434"/>
      <c r="J270" s="434"/>
      <c r="K270" s="434"/>
      <c r="L270" s="434"/>
    </row>
    <row r="271" spans="3:12" s="99" customFormat="1" x14ac:dyDescent="0.25">
      <c r="C271" s="434"/>
      <c r="E271" s="434"/>
      <c r="F271" s="434"/>
      <c r="G271" s="434"/>
      <c r="H271" s="434"/>
      <c r="I271" s="434"/>
      <c r="J271" s="434"/>
      <c r="K271" s="434"/>
      <c r="L271" s="434"/>
    </row>
    <row r="272" spans="3:12" s="99" customFormat="1" x14ac:dyDescent="0.25">
      <c r="C272" s="434"/>
      <c r="E272" s="434"/>
      <c r="F272" s="434"/>
      <c r="G272" s="434"/>
      <c r="H272" s="434"/>
      <c r="I272" s="434"/>
      <c r="J272" s="434"/>
      <c r="K272" s="434"/>
      <c r="L272" s="434"/>
    </row>
    <row r="273" spans="3:12" s="99" customFormat="1" x14ac:dyDescent="0.25">
      <c r="C273" s="434"/>
      <c r="E273" s="434"/>
      <c r="F273" s="434"/>
      <c r="G273" s="434"/>
      <c r="H273" s="434"/>
      <c r="I273" s="434"/>
      <c r="J273" s="434"/>
      <c r="K273" s="434"/>
      <c r="L273" s="434"/>
    </row>
    <row r="274" spans="3:12" s="99" customFormat="1" x14ac:dyDescent="0.25">
      <c r="C274" s="434"/>
      <c r="E274" s="434"/>
      <c r="F274" s="434"/>
      <c r="G274" s="434"/>
      <c r="H274" s="434"/>
      <c r="I274" s="434"/>
      <c r="J274" s="434"/>
      <c r="K274" s="434"/>
      <c r="L274" s="434"/>
    </row>
    <row r="275" spans="3:12" s="99" customFormat="1" x14ac:dyDescent="0.25">
      <c r="C275" s="434"/>
      <c r="E275" s="434"/>
      <c r="F275" s="434"/>
      <c r="G275" s="434"/>
      <c r="H275" s="434"/>
      <c r="I275" s="434"/>
      <c r="J275" s="434"/>
      <c r="K275" s="434"/>
      <c r="L275" s="434"/>
    </row>
    <row r="276" spans="3:12" s="99" customFormat="1" x14ac:dyDescent="0.25">
      <c r="C276" s="434"/>
      <c r="E276" s="434"/>
      <c r="F276" s="434"/>
      <c r="G276" s="434"/>
      <c r="H276" s="434"/>
      <c r="I276" s="434"/>
      <c r="J276" s="434"/>
      <c r="K276" s="434"/>
      <c r="L276" s="434"/>
    </row>
    <row r="277" spans="3:12" s="99" customFormat="1" x14ac:dyDescent="0.25">
      <c r="C277" s="434"/>
      <c r="E277" s="434"/>
      <c r="F277" s="434"/>
      <c r="G277" s="434"/>
      <c r="H277" s="434"/>
      <c r="I277" s="434"/>
      <c r="J277" s="434"/>
      <c r="K277" s="434"/>
      <c r="L277" s="434"/>
    </row>
    <row r="278" spans="3:12" s="99" customFormat="1" x14ac:dyDescent="0.25">
      <c r="C278" s="434"/>
      <c r="E278" s="434"/>
      <c r="F278" s="434"/>
      <c r="G278" s="434"/>
      <c r="H278" s="434"/>
      <c r="I278" s="434"/>
      <c r="J278" s="434"/>
      <c r="K278" s="434"/>
      <c r="L278" s="434"/>
    </row>
    <row r="279" spans="3:12" s="99" customFormat="1" x14ac:dyDescent="0.25">
      <c r="C279" s="434"/>
      <c r="E279" s="434"/>
      <c r="F279" s="434"/>
      <c r="G279" s="434"/>
      <c r="H279" s="434"/>
      <c r="I279" s="434"/>
      <c r="J279" s="434"/>
      <c r="K279" s="434"/>
      <c r="L279" s="434"/>
    </row>
    <row r="280" spans="3:12" s="99" customFormat="1" x14ac:dyDescent="0.25">
      <c r="C280" s="434"/>
      <c r="E280" s="434"/>
      <c r="F280" s="434"/>
      <c r="G280" s="434"/>
      <c r="H280" s="434"/>
      <c r="I280" s="434"/>
      <c r="J280" s="434"/>
      <c r="K280" s="434"/>
      <c r="L280" s="434"/>
    </row>
    <row r="281" spans="3:12" s="99" customFormat="1" x14ac:dyDescent="0.25">
      <c r="C281" s="434"/>
      <c r="E281" s="434"/>
      <c r="F281" s="434"/>
      <c r="G281" s="434"/>
      <c r="H281" s="434"/>
      <c r="I281" s="434"/>
      <c r="J281" s="434"/>
      <c r="K281" s="434"/>
      <c r="L281" s="434"/>
    </row>
    <row r="282" spans="3:12" s="99" customFormat="1" x14ac:dyDescent="0.25">
      <c r="C282" s="434"/>
      <c r="E282" s="434"/>
      <c r="F282" s="434"/>
      <c r="G282" s="434"/>
      <c r="H282" s="434"/>
      <c r="I282" s="434"/>
      <c r="J282" s="434"/>
      <c r="K282" s="434"/>
      <c r="L282" s="434"/>
    </row>
    <row r="283" spans="3:12" s="99" customFormat="1" x14ac:dyDescent="0.25">
      <c r="C283" s="434"/>
      <c r="E283" s="434"/>
      <c r="F283" s="434"/>
      <c r="G283" s="434"/>
      <c r="H283" s="434"/>
      <c r="I283" s="434"/>
      <c r="J283" s="434"/>
      <c r="K283" s="434"/>
      <c r="L283" s="434"/>
    </row>
    <row r="284" spans="3:12" s="99" customFormat="1" x14ac:dyDescent="0.25">
      <c r="C284" s="434"/>
      <c r="E284" s="434"/>
      <c r="F284" s="434"/>
      <c r="G284" s="434"/>
      <c r="H284" s="434"/>
      <c r="I284" s="434"/>
      <c r="J284" s="434"/>
      <c r="K284" s="434"/>
      <c r="L284" s="434"/>
    </row>
    <row r="285" spans="3:12" s="99" customFormat="1" x14ac:dyDescent="0.25">
      <c r="C285" s="434"/>
      <c r="E285" s="434"/>
      <c r="F285" s="434"/>
      <c r="G285" s="434"/>
      <c r="H285" s="434"/>
      <c r="I285" s="434"/>
      <c r="J285" s="434"/>
      <c r="K285" s="434"/>
      <c r="L285" s="434"/>
    </row>
    <row r="286" spans="3:12" s="99" customFormat="1" x14ac:dyDescent="0.25">
      <c r="C286" s="434"/>
      <c r="E286" s="434"/>
      <c r="F286" s="434"/>
      <c r="G286" s="434"/>
      <c r="H286" s="434"/>
      <c r="I286" s="434"/>
      <c r="J286" s="434"/>
      <c r="K286" s="434"/>
      <c r="L286" s="434"/>
    </row>
    <row r="287" spans="3:12" s="99" customFormat="1" x14ac:dyDescent="0.25">
      <c r="C287" s="434"/>
      <c r="E287" s="434"/>
      <c r="F287" s="434"/>
      <c r="G287" s="434"/>
      <c r="H287" s="434"/>
      <c r="I287" s="434"/>
      <c r="J287" s="434"/>
      <c r="K287" s="434"/>
      <c r="L287" s="434"/>
    </row>
    <row r="288" spans="3:12" s="99" customFormat="1" x14ac:dyDescent="0.25">
      <c r="C288" s="434"/>
      <c r="E288" s="434"/>
      <c r="F288" s="434"/>
      <c r="G288" s="434"/>
      <c r="H288" s="434"/>
      <c r="I288" s="434"/>
      <c r="J288" s="434"/>
      <c r="K288" s="434"/>
      <c r="L288" s="434"/>
    </row>
    <row r="289" spans="3:12" s="99" customFormat="1" x14ac:dyDescent="0.25">
      <c r="C289" s="434"/>
      <c r="E289" s="434"/>
      <c r="F289" s="434"/>
      <c r="G289" s="434"/>
      <c r="H289" s="434"/>
      <c r="I289" s="434"/>
      <c r="J289" s="434"/>
      <c r="K289" s="434"/>
      <c r="L289" s="434"/>
    </row>
    <row r="290" spans="3:12" s="99" customFormat="1" x14ac:dyDescent="0.25">
      <c r="C290" s="434"/>
      <c r="E290" s="434"/>
      <c r="F290" s="434"/>
      <c r="G290" s="434"/>
      <c r="H290" s="434"/>
      <c r="I290" s="434"/>
      <c r="J290" s="434"/>
      <c r="K290" s="434"/>
      <c r="L290" s="434"/>
    </row>
    <row r="291" spans="3:12" s="99" customFormat="1" x14ac:dyDescent="0.25">
      <c r="C291" s="434"/>
      <c r="E291" s="434"/>
      <c r="F291" s="434"/>
      <c r="G291" s="434"/>
      <c r="H291" s="434"/>
      <c r="I291" s="434"/>
      <c r="J291" s="434"/>
      <c r="K291" s="434"/>
      <c r="L291" s="434"/>
    </row>
    <row r="292" spans="3:12" s="99" customFormat="1" x14ac:dyDescent="0.25">
      <c r="C292" s="434"/>
      <c r="E292" s="434"/>
      <c r="F292" s="434"/>
      <c r="G292" s="434"/>
      <c r="H292" s="434"/>
      <c r="I292" s="434"/>
      <c r="J292" s="434"/>
      <c r="K292" s="434"/>
      <c r="L292" s="434"/>
    </row>
    <row r="293" spans="3:12" s="99" customFormat="1" x14ac:dyDescent="0.25">
      <c r="C293" s="434"/>
      <c r="E293" s="434"/>
      <c r="F293" s="434"/>
      <c r="G293" s="434"/>
      <c r="H293" s="434"/>
      <c r="I293" s="434"/>
      <c r="J293" s="434"/>
      <c r="K293" s="434"/>
      <c r="L293" s="434"/>
    </row>
    <row r="294" spans="3:12" s="99" customFormat="1" x14ac:dyDescent="0.25">
      <c r="C294" s="434"/>
      <c r="E294" s="434"/>
      <c r="F294" s="434"/>
      <c r="G294" s="434"/>
      <c r="H294" s="434"/>
      <c r="I294" s="434"/>
      <c r="J294" s="434"/>
      <c r="K294" s="434"/>
      <c r="L294" s="434"/>
    </row>
    <row r="295" spans="3:12" s="99" customFormat="1" x14ac:dyDescent="0.25">
      <c r="C295" s="434"/>
      <c r="E295" s="434"/>
      <c r="F295" s="434"/>
      <c r="G295" s="434"/>
      <c r="H295" s="434"/>
      <c r="I295" s="434"/>
      <c r="J295" s="434"/>
      <c r="K295" s="434"/>
      <c r="L295" s="434"/>
    </row>
    <row r="296" spans="3:12" s="99" customFormat="1" x14ac:dyDescent="0.25">
      <c r="C296" s="434"/>
      <c r="E296" s="434"/>
      <c r="F296" s="434"/>
      <c r="G296" s="434"/>
      <c r="H296" s="434"/>
      <c r="I296" s="434"/>
      <c r="J296" s="434"/>
      <c r="K296" s="434"/>
      <c r="L296" s="434"/>
    </row>
    <row r="297" spans="3:12" s="99" customFormat="1" x14ac:dyDescent="0.25">
      <c r="C297" s="434"/>
      <c r="E297" s="434"/>
      <c r="F297" s="434"/>
      <c r="G297" s="434"/>
      <c r="H297" s="434"/>
      <c r="I297" s="434"/>
      <c r="J297" s="434"/>
      <c r="K297" s="434"/>
      <c r="L297" s="434"/>
    </row>
    <row r="298" spans="3:12" s="99" customFormat="1" x14ac:dyDescent="0.25">
      <c r="C298" s="434"/>
      <c r="E298" s="434"/>
      <c r="F298" s="434"/>
      <c r="G298" s="434"/>
      <c r="H298" s="434"/>
      <c r="I298" s="434"/>
      <c r="J298" s="434"/>
      <c r="K298" s="434"/>
      <c r="L298" s="434"/>
    </row>
    <row r="299" spans="3:12" s="99" customFormat="1" x14ac:dyDescent="0.25">
      <c r="C299" s="434"/>
      <c r="E299" s="434"/>
      <c r="F299" s="434"/>
      <c r="G299" s="434"/>
      <c r="H299" s="434"/>
      <c r="I299" s="434"/>
      <c r="J299" s="434"/>
      <c r="K299" s="434"/>
      <c r="L299" s="434"/>
    </row>
    <row r="300" spans="3:12" s="99" customFormat="1" x14ac:dyDescent="0.25">
      <c r="C300" s="434"/>
      <c r="E300" s="434"/>
      <c r="F300" s="434"/>
      <c r="G300" s="434"/>
      <c r="H300" s="434"/>
      <c r="I300" s="434"/>
      <c r="J300" s="434"/>
      <c r="K300" s="434"/>
      <c r="L300" s="434"/>
    </row>
    <row r="301" spans="3:12" s="99" customFormat="1" x14ac:dyDescent="0.25">
      <c r="C301" s="434"/>
      <c r="E301" s="434"/>
      <c r="F301" s="434"/>
      <c r="G301" s="434"/>
      <c r="H301" s="434"/>
      <c r="I301" s="434"/>
      <c r="J301" s="434"/>
      <c r="K301" s="434"/>
      <c r="L301" s="434"/>
    </row>
    <row r="302" spans="3:12" s="99" customFormat="1" x14ac:dyDescent="0.25">
      <c r="C302" s="434"/>
      <c r="E302" s="434"/>
      <c r="F302" s="434"/>
      <c r="G302" s="434"/>
      <c r="H302" s="434"/>
      <c r="I302" s="434"/>
      <c r="J302" s="434"/>
      <c r="K302" s="434"/>
      <c r="L302" s="434"/>
    </row>
    <row r="303" spans="3:12" s="99" customFormat="1" x14ac:dyDescent="0.25">
      <c r="C303" s="434"/>
      <c r="E303" s="434"/>
      <c r="F303" s="434"/>
      <c r="G303" s="434"/>
      <c r="H303" s="434"/>
      <c r="I303" s="434"/>
      <c r="J303" s="434"/>
      <c r="K303" s="434"/>
      <c r="L303" s="434"/>
    </row>
    <row r="304" spans="3:12" s="99" customFormat="1" x14ac:dyDescent="0.25">
      <c r="C304" s="434"/>
      <c r="E304" s="434"/>
      <c r="F304" s="434"/>
      <c r="G304" s="434"/>
      <c r="H304" s="434"/>
      <c r="I304" s="434"/>
      <c r="J304" s="434"/>
      <c r="K304" s="434"/>
      <c r="L304" s="434"/>
    </row>
    <row r="305" spans="3:12" s="99" customFormat="1" x14ac:dyDescent="0.25">
      <c r="C305" s="434"/>
      <c r="E305" s="434"/>
      <c r="F305" s="434"/>
      <c r="G305" s="434"/>
      <c r="H305" s="434"/>
      <c r="I305" s="434"/>
      <c r="J305" s="434"/>
      <c r="K305" s="434"/>
      <c r="L305" s="434"/>
    </row>
    <row r="306" spans="3:12" s="99" customFormat="1" x14ac:dyDescent="0.25">
      <c r="C306" s="434"/>
      <c r="E306" s="434"/>
      <c r="F306" s="434"/>
      <c r="G306" s="434"/>
      <c r="H306" s="434"/>
      <c r="I306" s="434"/>
      <c r="J306" s="434"/>
      <c r="K306" s="434"/>
      <c r="L306" s="434"/>
    </row>
    <row r="307" spans="3:12" s="99" customFormat="1" x14ac:dyDescent="0.25">
      <c r="C307" s="434"/>
      <c r="E307" s="434"/>
      <c r="F307" s="434"/>
      <c r="G307" s="434"/>
      <c r="H307" s="434"/>
      <c r="I307" s="434"/>
      <c r="J307" s="434"/>
      <c r="K307" s="434"/>
      <c r="L307" s="434"/>
    </row>
    <row r="308" spans="3:12" s="99" customFormat="1" x14ac:dyDescent="0.25">
      <c r="C308" s="434"/>
      <c r="E308" s="434"/>
      <c r="F308" s="434"/>
      <c r="G308" s="434"/>
      <c r="H308" s="434"/>
      <c r="I308" s="434"/>
      <c r="J308" s="434"/>
      <c r="K308" s="434"/>
      <c r="L308" s="434"/>
    </row>
    <row r="309" spans="3:12" s="99" customFormat="1" x14ac:dyDescent="0.25">
      <c r="C309" s="434"/>
      <c r="E309" s="434"/>
      <c r="F309" s="434"/>
      <c r="G309" s="434"/>
      <c r="H309" s="434"/>
      <c r="I309" s="434"/>
      <c r="J309" s="434"/>
      <c r="K309" s="434"/>
      <c r="L309" s="434"/>
    </row>
    <row r="310" spans="3:12" s="99" customFormat="1" x14ac:dyDescent="0.25">
      <c r="C310" s="434"/>
      <c r="E310" s="434"/>
      <c r="F310" s="434"/>
      <c r="G310" s="434"/>
      <c r="H310" s="434"/>
      <c r="I310" s="434"/>
      <c r="J310" s="434"/>
      <c r="K310" s="434"/>
      <c r="L310" s="434"/>
    </row>
    <row r="311" spans="3:12" s="99" customFormat="1" x14ac:dyDescent="0.25">
      <c r="C311" s="434"/>
      <c r="E311" s="434"/>
      <c r="F311" s="434"/>
      <c r="G311" s="434"/>
      <c r="H311" s="434"/>
      <c r="I311" s="434"/>
      <c r="J311" s="434"/>
      <c r="K311" s="434"/>
      <c r="L311" s="434"/>
    </row>
    <row r="312" spans="3:12" s="99" customFormat="1" x14ac:dyDescent="0.25">
      <c r="C312" s="434"/>
      <c r="E312" s="434"/>
      <c r="F312" s="434"/>
      <c r="G312" s="434"/>
      <c r="H312" s="434"/>
      <c r="I312" s="434"/>
      <c r="J312" s="434"/>
      <c r="K312" s="434"/>
      <c r="L312" s="434"/>
    </row>
    <row r="313" spans="3:12" s="99" customFormat="1" x14ac:dyDescent="0.25">
      <c r="C313" s="434"/>
      <c r="E313" s="434"/>
      <c r="F313" s="434"/>
      <c r="G313" s="434"/>
      <c r="H313" s="434"/>
      <c r="I313" s="434"/>
      <c r="J313" s="434"/>
      <c r="K313" s="434"/>
      <c r="L313" s="434"/>
    </row>
    <row r="314" spans="3:12" s="99" customFormat="1" x14ac:dyDescent="0.25">
      <c r="C314" s="434"/>
      <c r="E314" s="434"/>
      <c r="F314" s="434"/>
      <c r="G314" s="434"/>
      <c r="H314" s="434"/>
      <c r="I314" s="434"/>
      <c r="J314" s="434"/>
      <c r="K314" s="434"/>
      <c r="L314" s="434"/>
    </row>
    <row r="315" spans="3:12" s="99" customFormat="1" x14ac:dyDescent="0.25">
      <c r="C315" s="434"/>
      <c r="E315" s="434"/>
      <c r="F315" s="434"/>
      <c r="G315" s="434"/>
      <c r="H315" s="434"/>
      <c r="I315" s="434"/>
      <c r="J315" s="434"/>
      <c r="K315" s="434"/>
      <c r="L315" s="434"/>
    </row>
    <row r="316" spans="3:12" s="99" customFormat="1" x14ac:dyDescent="0.25">
      <c r="C316" s="434"/>
      <c r="E316" s="434"/>
      <c r="F316" s="434"/>
      <c r="G316" s="434"/>
      <c r="H316" s="434"/>
      <c r="I316" s="434"/>
      <c r="J316" s="434"/>
      <c r="K316" s="434"/>
      <c r="L316" s="434"/>
    </row>
    <row r="317" spans="3:12" s="99" customFormat="1" x14ac:dyDescent="0.25">
      <c r="C317" s="434"/>
      <c r="E317" s="434"/>
      <c r="F317" s="434"/>
      <c r="G317" s="434"/>
      <c r="H317" s="434"/>
      <c r="I317" s="434"/>
      <c r="J317" s="434"/>
      <c r="K317" s="434"/>
      <c r="L317" s="434"/>
    </row>
    <row r="318" spans="3:12" s="99" customFormat="1" x14ac:dyDescent="0.25">
      <c r="C318" s="434"/>
      <c r="E318" s="434"/>
      <c r="F318" s="434"/>
      <c r="G318" s="434"/>
      <c r="H318" s="434"/>
      <c r="I318" s="434"/>
      <c r="J318" s="434"/>
      <c r="K318" s="434"/>
      <c r="L318" s="434"/>
    </row>
    <row r="319" spans="3:12" s="99" customFormat="1" x14ac:dyDescent="0.25">
      <c r="C319" s="434"/>
      <c r="E319" s="434"/>
      <c r="F319" s="434"/>
      <c r="G319" s="434"/>
      <c r="H319" s="434"/>
      <c r="I319" s="434"/>
      <c r="J319" s="434"/>
      <c r="K319" s="434"/>
      <c r="L319" s="434"/>
    </row>
    <row r="320" spans="3:12" s="99" customFormat="1" x14ac:dyDescent="0.25">
      <c r="C320" s="434"/>
      <c r="E320" s="434"/>
      <c r="F320" s="434"/>
      <c r="G320" s="434"/>
      <c r="H320" s="434"/>
      <c r="I320" s="434"/>
      <c r="J320" s="434"/>
      <c r="K320" s="434"/>
      <c r="L320" s="434"/>
    </row>
    <row r="321" spans="3:12" s="99" customFormat="1" x14ac:dyDescent="0.25">
      <c r="C321" s="434"/>
      <c r="E321" s="434"/>
      <c r="F321" s="434"/>
      <c r="G321" s="434"/>
      <c r="H321" s="434"/>
      <c r="I321" s="434"/>
      <c r="J321" s="434"/>
      <c r="K321" s="434"/>
      <c r="L321" s="434"/>
    </row>
    <row r="322" spans="3:12" s="99" customFormat="1" x14ac:dyDescent="0.25">
      <c r="C322" s="434"/>
      <c r="E322" s="434"/>
      <c r="F322" s="434"/>
      <c r="G322" s="434"/>
      <c r="H322" s="434"/>
      <c r="I322" s="434"/>
      <c r="J322" s="434"/>
      <c r="K322" s="434"/>
      <c r="L322" s="434"/>
    </row>
    <row r="323" spans="3:12" s="99" customFormat="1" x14ac:dyDescent="0.25">
      <c r="C323" s="434"/>
      <c r="E323" s="434"/>
      <c r="F323" s="434"/>
      <c r="G323" s="434"/>
      <c r="H323" s="434"/>
      <c r="I323" s="434"/>
      <c r="J323" s="434"/>
      <c r="K323" s="434"/>
      <c r="L323" s="434"/>
    </row>
    <row r="324" spans="3:12" s="99" customFormat="1" x14ac:dyDescent="0.25">
      <c r="C324" s="434"/>
      <c r="E324" s="434"/>
      <c r="F324" s="434"/>
      <c r="G324" s="434"/>
      <c r="H324" s="434"/>
      <c r="I324" s="434"/>
      <c r="J324" s="434"/>
      <c r="K324" s="434"/>
      <c r="L324" s="434"/>
    </row>
    <row r="325" spans="3:12" s="99" customFormat="1" x14ac:dyDescent="0.25">
      <c r="C325" s="434"/>
      <c r="E325" s="434"/>
      <c r="F325" s="434"/>
      <c r="G325" s="434"/>
      <c r="H325" s="434"/>
      <c r="I325" s="434"/>
      <c r="J325" s="434"/>
      <c r="K325" s="434"/>
      <c r="L325" s="434"/>
    </row>
    <row r="326" spans="3:12" s="99" customFormat="1" x14ac:dyDescent="0.25">
      <c r="C326" s="434"/>
      <c r="E326" s="434"/>
      <c r="F326" s="434"/>
      <c r="G326" s="434"/>
      <c r="H326" s="434"/>
      <c r="I326" s="434"/>
      <c r="J326" s="434"/>
      <c r="K326" s="434"/>
      <c r="L326" s="434"/>
    </row>
    <row r="327" spans="3:12" s="99" customFormat="1" x14ac:dyDescent="0.25">
      <c r="C327" s="434"/>
      <c r="E327" s="434"/>
      <c r="F327" s="434"/>
      <c r="G327" s="434"/>
      <c r="H327" s="434"/>
      <c r="I327" s="434"/>
      <c r="J327" s="434"/>
      <c r="K327" s="434"/>
      <c r="L327" s="434"/>
    </row>
    <row r="328" spans="3:12" s="99" customFormat="1" x14ac:dyDescent="0.25">
      <c r="C328" s="434"/>
      <c r="E328" s="434"/>
      <c r="F328" s="434"/>
      <c r="G328" s="434"/>
      <c r="H328" s="434"/>
      <c r="I328" s="434"/>
      <c r="J328" s="434"/>
      <c r="K328" s="434"/>
      <c r="L328" s="434"/>
    </row>
    <row r="329" spans="3:12" s="99" customFormat="1" x14ac:dyDescent="0.25">
      <c r="C329" s="434"/>
      <c r="E329" s="434"/>
      <c r="F329" s="434"/>
      <c r="G329" s="434"/>
      <c r="H329" s="434"/>
      <c r="I329" s="434"/>
      <c r="J329" s="434"/>
      <c r="K329" s="434"/>
      <c r="L329" s="434"/>
    </row>
    <row r="330" spans="3:12" s="99" customFormat="1" x14ac:dyDescent="0.25">
      <c r="C330" s="434"/>
      <c r="E330" s="434"/>
      <c r="F330" s="434"/>
      <c r="G330" s="434"/>
      <c r="H330" s="434"/>
      <c r="I330" s="434"/>
      <c r="J330" s="434"/>
      <c r="K330" s="434"/>
      <c r="L330" s="434"/>
    </row>
    <row r="331" spans="3:12" s="99" customFormat="1" x14ac:dyDescent="0.25">
      <c r="C331" s="434"/>
      <c r="E331" s="434"/>
      <c r="F331" s="434"/>
      <c r="G331" s="434"/>
      <c r="H331" s="434"/>
      <c r="I331" s="434"/>
      <c r="J331" s="434"/>
      <c r="K331" s="434"/>
      <c r="L331" s="434"/>
    </row>
    <row r="332" spans="3:12" s="99" customFormat="1" x14ac:dyDescent="0.25">
      <c r="C332" s="434"/>
      <c r="E332" s="434"/>
      <c r="F332" s="434"/>
      <c r="G332" s="434"/>
      <c r="H332" s="434"/>
      <c r="I332" s="434"/>
      <c r="J332" s="434"/>
      <c r="K332" s="434"/>
      <c r="L332" s="434"/>
    </row>
    <row r="333" spans="3:12" s="99" customFormat="1" x14ac:dyDescent="0.25">
      <c r="C333" s="434"/>
      <c r="E333" s="434"/>
      <c r="F333" s="434"/>
      <c r="G333" s="434"/>
      <c r="H333" s="434"/>
      <c r="I333" s="434"/>
      <c r="J333" s="434"/>
      <c r="K333" s="434"/>
      <c r="L333" s="434"/>
    </row>
    <row r="334" spans="3:12" s="99" customFormat="1" x14ac:dyDescent="0.25">
      <c r="C334" s="434"/>
      <c r="E334" s="434"/>
      <c r="F334" s="434"/>
      <c r="G334" s="434"/>
      <c r="H334" s="434"/>
      <c r="I334" s="434"/>
      <c r="J334" s="434"/>
      <c r="K334" s="434"/>
      <c r="L334" s="434"/>
    </row>
    <row r="335" spans="3:12" s="99" customFormat="1" x14ac:dyDescent="0.25">
      <c r="C335" s="434"/>
      <c r="E335" s="434"/>
      <c r="F335" s="434"/>
      <c r="G335" s="434"/>
      <c r="H335" s="434"/>
      <c r="I335" s="434"/>
      <c r="J335" s="434"/>
      <c r="K335" s="434"/>
      <c r="L335" s="434"/>
    </row>
    <row r="336" spans="3:12" s="99" customFormat="1" x14ac:dyDescent="0.25">
      <c r="C336" s="434"/>
      <c r="E336" s="434"/>
      <c r="F336" s="434"/>
      <c r="G336" s="434"/>
      <c r="H336" s="434"/>
      <c r="I336" s="434"/>
      <c r="J336" s="434"/>
      <c r="K336" s="434"/>
      <c r="L336" s="434"/>
    </row>
    <row r="337" spans="3:12" s="99" customFormat="1" x14ac:dyDescent="0.25">
      <c r="C337" s="434"/>
      <c r="E337" s="434"/>
      <c r="F337" s="434"/>
      <c r="G337" s="434"/>
      <c r="H337" s="434"/>
      <c r="I337" s="434"/>
      <c r="J337" s="434"/>
      <c r="K337" s="434"/>
      <c r="L337" s="434"/>
    </row>
    <row r="338" spans="3:12" s="99" customFormat="1" x14ac:dyDescent="0.25">
      <c r="C338" s="434"/>
      <c r="E338" s="434"/>
      <c r="F338" s="434"/>
      <c r="G338" s="434"/>
      <c r="H338" s="434"/>
      <c r="I338" s="434"/>
      <c r="J338" s="434"/>
      <c r="K338" s="434"/>
      <c r="L338" s="434"/>
    </row>
    <row r="339" spans="3:12" s="99" customFormat="1" x14ac:dyDescent="0.25">
      <c r="C339" s="434"/>
      <c r="E339" s="434"/>
      <c r="F339" s="434"/>
      <c r="G339" s="434"/>
      <c r="H339" s="434"/>
      <c r="I339" s="434"/>
      <c r="J339" s="434"/>
      <c r="K339" s="434"/>
      <c r="L339" s="434"/>
    </row>
    <row r="340" spans="3:12" s="99" customFormat="1" x14ac:dyDescent="0.25">
      <c r="C340" s="434"/>
      <c r="E340" s="434"/>
      <c r="F340" s="434"/>
      <c r="G340" s="434"/>
      <c r="H340" s="434"/>
      <c r="I340" s="434"/>
      <c r="J340" s="434"/>
      <c r="K340" s="434"/>
      <c r="L340" s="434"/>
    </row>
    <row r="341" spans="3:12" s="99" customFormat="1" x14ac:dyDescent="0.25">
      <c r="C341" s="434"/>
      <c r="E341" s="434"/>
      <c r="F341" s="434"/>
      <c r="G341" s="434"/>
      <c r="H341" s="434"/>
      <c r="I341" s="434"/>
      <c r="J341" s="434"/>
      <c r="K341" s="434"/>
      <c r="L341" s="434"/>
    </row>
    <row r="342" spans="3:12" s="99" customFormat="1" x14ac:dyDescent="0.25">
      <c r="C342" s="434"/>
      <c r="E342" s="434"/>
      <c r="F342" s="434"/>
      <c r="G342" s="434"/>
      <c r="H342" s="434"/>
      <c r="I342" s="434"/>
      <c r="J342" s="434"/>
      <c r="K342" s="434"/>
      <c r="L342" s="434"/>
    </row>
    <row r="343" spans="3:12" s="99" customFormat="1" x14ac:dyDescent="0.25">
      <c r="C343" s="434"/>
      <c r="E343" s="434"/>
      <c r="F343" s="434"/>
      <c r="G343" s="434"/>
      <c r="H343" s="434"/>
      <c r="I343" s="434"/>
      <c r="J343" s="434"/>
      <c r="K343" s="434"/>
      <c r="L343" s="434"/>
    </row>
    <row r="344" spans="3:12" s="99" customFormat="1" x14ac:dyDescent="0.25">
      <c r="C344" s="434"/>
      <c r="E344" s="434"/>
      <c r="F344" s="434"/>
      <c r="G344" s="434"/>
      <c r="H344" s="434"/>
      <c r="I344" s="434"/>
      <c r="J344" s="434"/>
      <c r="K344" s="434"/>
      <c r="L344" s="434"/>
    </row>
    <row r="345" spans="3:12" s="99" customFormat="1" x14ac:dyDescent="0.25">
      <c r="C345" s="434"/>
      <c r="E345" s="434"/>
      <c r="F345" s="434"/>
      <c r="G345" s="434"/>
      <c r="H345" s="434"/>
      <c r="I345" s="434"/>
      <c r="J345" s="434"/>
      <c r="K345" s="434"/>
      <c r="L345" s="434"/>
    </row>
    <row r="346" spans="3:12" s="99" customFormat="1" x14ac:dyDescent="0.25">
      <c r="C346" s="434"/>
      <c r="E346" s="434"/>
      <c r="F346" s="434"/>
      <c r="G346" s="434"/>
      <c r="H346" s="434"/>
      <c r="I346" s="434"/>
      <c r="J346" s="434"/>
      <c r="K346" s="434"/>
      <c r="L346" s="434"/>
    </row>
    <row r="347" spans="3:12" s="99" customFormat="1" x14ac:dyDescent="0.25">
      <c r="C347" s="434"/>
      <c r="E347" s="434"/>
      <c r="F347" s="434"/>
      <c r="G347" s="434"/>
      <c r="H347" s="434"/>
      <c r="I347" s="434"/>
      <c r="J347" s="434"/>
      <c r="K347" s="434"/>
      <c r="L347" s="434"/>
    </row>
    <row r="348" spans="3:12" s="99" customFormat="1" x14ac:dyDescent="0.25">
      <c r="C348" s="434"/>
      <c r="E348" s="434"/>
      <c r="F348" s="434"/>
      <c r="G348" s="434"/>
      <c r="H348" s="434"/>
      <c r="I348" s="434"/>
      <c r="J348" s="434"/>
      <c r="K348" s="434"/>
      <c r="L348" s="434"/>
    </row>
    <row r="349" spans="3:12" s="99" customFormat="1" x14ac:dyDescent="0.25">
      <c r="C349" s="434"/>
      <c r="E349" s="434"/>
      <c r="F349" s="434"/>
      <c r="G349" s="434"/>
      <c r="H349" s="434"/>
      <c r="I349" s="434"/>
      <c r="J349" s="434"/>
      <c r="K349" s="434"/>
      <c r="L349" s="434"/>
    </row>
    <row r="350" spans="3:12" s="99" customFormat="1" x14ac:dyDescent="0.25">
      <c r="C350" s="434"/>
      <c r="E350" s="434"/>
      <c r="F350" s="434"/>
      <c r="G350" s="434"/>
      <c r="H350" s="434"/>
      <c r="I350" s="434"/>
      <c r="J350" s="434"/>
      <c r="K350" s="434"/>
      <c r="L350" s="434"/>
    </row>
    <row r="351" spans="3:12" s="99" customFormat="1" x14ac:dyDescent="0.25">
      <c r="C351" s="434"/>
      <c r="E351" s="434"/>
      <c r="F351" s="434"/>
      <c r="G351" s="434"/>
      <c r="H351" s="434"/>
      <c r="I351" s="434"/>
      <c r="J351" s="434"/>
      <c r="K351" s="434"/>
      <c r="L351" s="434"/>
    </row>
    <row r="352" spans="3:12" s="99" customFormat="1" x14ac:dyDescent="0.25">
      <c r="C352" s="434"/>
      <c r="E352" s="434"/>
      <c r="F352" s="434"/>
      <c r="G352" s="434"/>
      <c r="H352" s="434"/>
      <c r="I352" s="434"/>
      <c r="J352" s="434"/>
      <c r="K352" s="434"/>
      <c r="L352" s="434"/>
    </row>
    <row r="353" spans="3:12" s="99" customFormat="1" x14ac:dyDescent="0.25">
      <c r="C353" s="434"/>
      <c r="E353" s="434"/>
      <c r="F353" s="434"/>
      <c r="G353" s="434"/>
      <c r="H353" s="434"/>
      <c r="I353" s="434"/>
      <c r="J353" s="434"/>
      <c r="K353" s="434"/>
      <c r="L353" s="434"/>
    </row>
    <row r="354" spans="3:12" s="99" customFormat="1" x14ac:dyDescent="0.25">
      <c r="C354" s="434"/>
      <c r="E354" s="434"/>
      <c r="F354" s="434"/>
      <c r="G354" s="434"/>
      <c r="H354" s="434"/>
      <c r="I354" s="434"/>
      <c r="J354" s="434"/>
      <c r="K354" s="434"/>
      <c r="L354" s="434"/>
    </row>
    <row r="355" spans="3:12" s="99" customFormat="1" x14ac:dyDescent="0.25">
      <c r="C355" s="434"/>
      <c r="E355" s="434"/>
      <c r="F355" s="434"/>
      <c r="G355" s="434"/>
      <c r="H355" s="434"/>
      <c r="I355" s="434"/>
      <c r="J355" s="434"/>
      <c r="K355" s="434"/>
      <c r="L355" s="434"/>
    </row>
    <row r="356" spans="3:12" s="99" customFormat="1" x14ac:dyDescent="0.25">
      <c r="C356" s="434"/>
      <c r="E356" s="434"/>
      <c r="F356" s="434"/>
      <c r="G356" s="434"/>
      <c r="H356" s="434"/>
      <c r="I356" s="434"/>
      <c r="J356" s="434"/>
      <c r="K356" s="434"/>
      <c r="L356" s="434"/>
    </row>
    <row r="357" spans="3:12" s="99" customFormat="1" x14ac:dyDescent="0.25">
      <c r="C357" s="434"/>
      <c r="E357" s="434"/>
      <c r="F357" s="434"/>
      <c r="G357" s="434"/>
      <c r="H357" s="434"/>
      <c r="I357" s="434"/>
      <c r="J357" s="434"/>
      <c r="K357" s="434"/>
      <c r="L357" s="434"/>
    </row>
    <row r="358" spans="3:12" s="99" customFormat="1" x14ac:dyDescent="0.25">
      <c r="C358" s="434"/>
      <c r="E358" s="434"/>
      <c r="F358" s="434"/>
      <c r="G358" s="434"/>
      <c r="H358" s="434"/>
      <c r="I358" s="434"/>
      <c r="J358" s="434"/>
      <c r="K358" s="434"/>
      <c r="L358" s="434"/>
    </row>
    <row r="359" spans="3:12" s="99" customFormat="1" x14ac:dyDescent="0.25">
      <c r="C359" s="434"/>
      <c r="E359" s="434"/>
      <c r="F359" s="434"/>
      <c r="G359" s="434"/>
      <c r="H359" s="434"/>
      <c r="I359" s="434"/>
      <c r="J359" s="434"/>
      <c r="K359" s="434"/>
      <c r="L359" s="434"/>
    </row>
    <row r="360" spans="3:12" s="99" customFormat="1" x14ac:dyDescent="0.25">
      <c r="C360" s="434"/>
      <c r="E360" s="434"/>
      <c r="F360" s="434"/>
      <c r="G360" s="434"/>
      <c r="H360" s="434"/>
      <c r="I360" s="434"/>
      <c r="J360" s="434"/>
      <c r="K360" s="434"/>
      <c r="L360" s="434"/>
    </row>
    <row r="361" spans="3:12" s="99" customFormat="1" x14ac:dyDescent="0.25">
      <c r="C361" s="434"/>
      <c r="E361" s="434"/>
      <c r="F361" s="434"/>
      <c r="G361" s="434"/>
      <c r="H361" s="434"/>
      <c r="I361" s="434"/>
      <c r="J361" s="434"/>
      <c r="K361" s="434"/>
      <c r="L361" s="434"/>
    </row>
    <row r="362" spans="3:12" s="99" customFormat="1" x14ac:dyDescent="0.25">
      <c r="C362" s="434"/>
      <c r="E362" s="434"/>
      <c r="F362" s="434"/>
      <c r="G362" s="434"/>
      <c r="H362" s="434"/>
      <c r="I362" s="434"/>
      <c r="J362" s="434"/>
      <c r="K362" s="434"/>
      <c r="L362" s="434"/>
    </row>
    <row r="363" spans="3:12" s="99" customFormat="1" x14ac:dyDescent="0.25">
      <c r="C363" s="434"/>
      <c r="E363" s="434"/>
      <c r="F363" s="434"/>
      <c r="G363" s="434"/>
      <c r="H363" s="434"/>
      <c r="I363" s="434"/>
      <c r="J363" s="434"/>
      <c r="K363" s="434"/>
      <c r="L363" s="434"/>
    </row>
    <row r="364" spans="3:12" s="99" customFormat="1" x14ac:dyDescent="0.25">
      <c r="C364" s="434"/>
      <c r="E364" s="434"/>
      <c r="F364" s="434"/>
      <c r="G364" s="434"/>
      <c r="H364" s="434"/>
      <c r="I364" s="434"/>
      <c r="J364" s="434"/>
      <c r="K364" s="434"/>
      <c r="L364" s="434"/>
    </row>
    <row r="365" spans="3:12" s="99" customFormat="1" x14ac:dyDescent="0.25">
      <c r="C365" s="434"/>
      <c r="E365" s="434"/>
      <c r="F365" s="434"/>
      <c r="G365" s="434"/>
      <c r="H365" s="434"/>
      <c r="I365" s="434"/>
      <c r="J365" s="434"/>
      <c r="K365" s="434"/>
      <c r="L365" s="434"/>
    </row>
    <row r="366" spans="3:12" s="99" customFormat="1" x14ac:dyDescent="0.25">
      <c r="C366" s="434"/>
      <c r="E366" s="434"/>
      <c r="F366" s="434"/>
      <c r="G366" s="434"/>
      <c r="H366" s="434"/>
      <c r="I366" s="434"/>
      <c r="J366" s="434"/>
      <c r="K366" s="434"/>
      <c r="L366" s="434"/>
    </row>
    <row r="367" spans="3:12" s="99" customFormat="1" x14ac:dyDescent="0.25">
      <c r="C367" s="434"/>
      <c r="E367" s="434"/>
      <c r="F367" s="434"/>
      <c r="G367" s="434"/>
      <c r="H367" s="434"/>
      <c r="I367" s="434"/>
      <c r="J367" s="434"/>
      <c r="K367" s="434"/>
      <c r="L367" s="434"/>
    </row>
    <row r="368" spans="3:12" s="99" customFormat="1" x14ac:dyDescent="0.25">
      <c r="C368" s="434"/>
      <c r="E368" s="434"/>
      <c r="F368" s="434"/>
      <c r="G368" s="434"/>
      <c r="H368" s="434"/>
      <c r="I368" s="434"/>
      <c r="J368" s="434"/>
      <c r="K368" s="434"/>
      <c r="L368" s="434"/>
    </row>
    <row r="369" spans="3:12" s="99" customFormat="1" x14ac:dyDescent="0.25">
      <c r="C369" s="434"/>
      <c r="E369" s="434"/>
      <c r="F369" s="434"/>
      <c r="G369" s="434"/>
      <c r="H369" s="434"/>
      <c r="I369" s="434"/>
      <c r="J369" s="434"/>
      <c r="K369" s="434"/>
      <c r="L369" s="434"/>
    </row>
    <row r="370" spans="3:12" s="99" customFormat="1" x14ac:dyDescent="0.25">
      <c r="C370" s="434"/>
      <c r="E370" s="434"/>
      <c r="F370" s="434"/>
      <c r="G370" s="434"/>
      <c r="H370" s="434"/>
      <c r="I370" s="434"/>
      <c r="J370" s="434"/>
      <c r="K370" s="434"/>
      <c r="L370" s="434"/>
    </row>
    <row r="371" spans="3:12" s="99" customFormat="1" x14ac:dyDescent="0.25">
      <c r="C371" s="434"/>
      <c r="E371" s="434"/>
      <c r="F371" s="434"/>
      <c r="G371" s="434"/>
      <c r="H371" s="434"/>
      <c r="I371" s="434"/>
      <c r="J371" s="434"/>
      <c r="K371" s="434"/>
      <c r="L371" s="434"/>
    </row>
    <row r="372" spans="3:12" s="99" customFormat="1" x14ac:dyDescent="0.25">
      <c r="C372" s="434"/>
      <c r="E372" s="434"/>
      <c r="F372" s="434"/>
      <c r="G372" s="434"/>
      <c r="H372" s="434"/>
      <c r="I372" s="434"/>
      <c r="J372" s="434"/>
      <c r="K372" s="434"/>
      <c r="L372" s="434"/>
    </row>
    <row r="373" spans="3:12" s="99" customFormat="1" x14ac:dyDescent="0.25">
      <c r="C373" s="434"/>
      <c r="E373" s="434"/>
      <c r="F373" s="434"/>
      <c r="G373" s="434"/>
      <c r="H373" s="434"/>
      <c r="I373" s="434"/>
      <c r="J373" s="434"/>
      <c r="K373" s="434"/>
      <c r="L373" s="434"/>
    </row>
    <row r="374" spans="3:12" s="99" customFormat="1" x14ac:dyDescent="0.25">
      <c r="C374" s="434"/>
      <c r="E374" s="434"/>
      <c r="F374" s="434"/>
      <c r="G374" s="434"/>
      <c r="H374" s="434"/>
      <c r="I374" s="434"/>
      <c r="J374" s="434"/>
      <c r="K374" s="434"/>
      <c r="L374" s="434"/>
    </row>
    <row r="375" spans="3:12" s="99" customFormat="1" x14ac:dyDescent="0.25">
      <c r="C375" s="434"/>
      <c r="E375" s="434"/>
      <c r="F375" s="434"/>
      <c r="G375" s="434"/>
      <c r="H375" s="434"/>
      <c r="I375" s="434"/>
      <c r="J375" s="434"/>
      <c r="K375" s="434"/>
      <c r="L375" s="434"/>
    </row>
    <row r="376" spans="3:12" s="99" customFormat="1" x14ac:dyDescent="0.25">
      <c r="C376" s="434"/>
      <c r="E376" s="434"/>
      <c r="F376" s="434"/>
      <c r="G376" s="434"/>
      <c r="H376" s="434"/>
      <c r="I376" s="434"/>
      <c r="J376" s="434"/>
      <c r="K376" s="434"/>
      <c r="L376" s="434"/>
    </row>
    <row r="377" spans="3:12" s="99" customFormat="1" x14ac:dyDescent="0.25">
      <c r="C377" s="434"/>
      <c r="E377" s="434"/>
      <c r="F377" s="434"/>
      <c r="G377" s="434"/>
      <c r="H377" s="434"/>
      <c r="I377" s="434"/>
      <c r="J377" s="434"/>
      <c r="K377" s="434"/>
      <c r="L377" s="434"/>
    </row>
    <row r="378" spans="3:12" s="99" customFormat="1" x14ac:dyDescent="0.25">
      <c r="C378" s="434"/>
      <c r="E378" s="434"/>
      <c r="F378" s="434"/>
      <c r="G378" s="434"/>
      <c r="H378" s="434"/>
      <c r="I378" s="434"/>
      <c r="J378" s="434"/>
      <c r="K378" s="434"/>
      <c r="L378" s="434"/>
    </row>
    <row r="379" spans="3:12" s="99" customFormat="1" x14ac:dyDescent="0.25">
      <c r="C379" s="434"/>
      <c r="E379" s="434"/>
      <c r="F379" s="434"/>
      <c r="G379" s="434"/>
      <c r="H379" s="434"/>
      <c r="I379" s="434"/>
      <c r="J379" s="434"/>
      <c r="K379" s="434"/>
      <c r="L379" s="434"/>
    </row>
    <row r="380" spans="3:12" s="99" customFormat="1" x14ac:dyDescent="0.25">
      <c r="C380" s="434"/>
      <c r="E380" s="434"/>
      <c r="F380" s="434"/>
      <c r="G380" s="434"/>
      <c r="H380" s="434"/>
      <c r="I380" s="434"/>
      <c r="J380" s="434"/>
      <c r="K380" s="434"/>
      <c r="L380" s="434"/>
    </row>
    <row r="381" spans="3:12" s="99" customFormat="1" x14ac:dyDescent="0.25">
      <c r="C381" s="434"/>
      <c r="E381" s="434"/>
      <c r="F381" s="434"/>
      <c r="G381" s="434"/>
      <c r="H381" s="434"/>
      <c r="I381" s="434"/>
      <c r="J381" s="434"/>
      <c r="K381" s="434"/>
      <c r="L381" s="434"/>
    </row>
    <row r="382" spans="3:12" s="99" customFormat="1" x14ac:dyDescent="0.25">
      <c r="C382" s="434"/>
      <c r="E382" s="434"/>
      <c r="F382" s="434"/>
      <c r="G382" s="434"/>
      <c r="H382" s="434"/>
      <c r="I382" s="434"/>
      <c r="J382" s="434"/>
      <c r="K382" s="434"/>
      <c r="L382" s="434"/>
    </row>
    <row r="383" spans="3:12" s="99" customFormat="1" x14ac:dyDescent="0.25">
      <c r="C383" s="434"/>
      <c r="E383" s="434"/>
      <c r="F383" s="434"/>
      <c r="G383" s="434"/>
      <c r="H383" s="434"/>
      <c r="I383" s="434"/>
      <c r="J383" s="434"/>
      <c r="K383" s="434"/>
      <c r="L383" s="434"/>
    </row>
    <row r="384" spans="3:12" s="99" customFormat="1" x14ac:dyDescent="0.25">
      <c r="C384" s="434"/>
      <c r="E384" s="434"/>
      <c r="F384" s="434"/>
      <c r="G384" s="434"/>
      <c r="H384" s="434"/>
      <c r="I384" s="434"/>
      <c r="J384" s="434"/>
      <c r="K384" s="434"/>
      <c r="L384" s="434"/>
    </row>
    <row r="385" spans="3:12" s="99" customFormat="1" x14ac:dyDescent="0.25">
      <c r="C385" s="434"/>
      <c r="E385" s="434"/>
      <c r="F385" s="434"/>
      <c r="G385" s="434"/>
      <c r="H385" s="434"/>
      <c r="I385" s="434"/>
      <c r="J385" s="434"/>
      <c r="K385" s="434"/>
      <c r="L385" s="434"/>
    </row>
    <row r="386" spans="3:12" s="99" customFormat="1" x14ac:dyDescent="0.25">
      <c r="C386" s="434"/>
      <c r="E386" s="434"/>
      <c r="F386" s="434"/>
      <c r="G386" s="434"/>
      <c r="H386" s="434"/>
      <c r="I386" s="434"/>
      <c r="J386" s="434"/>
      <c r="K386" s="434"/>
      <c r="L386" s="434"/>
    </row>
    <row r="387" spans="3:12" s="99" customFormat="1" x14ac:dyDescent="0.25">
      <c r="C387" s="434"/>
      <c r="E387" s="434"/>
      <c r="F387" s="434"/>
      <c r="G387" s="434"/>
      <c r="H387" s="434"/>
      <c r="I387" s="434"/>
      <c r="J387" s="434"/>
      <c r="K387" s="434"/>
      <c r="L387" s="434"/>
    </row>
    <row r="388" spans="3:12" s="99" customFormat="1" x14ac:dyDescent="0.25">
      <c r="C388" s="434"/>
      <c r="E388" s="434"/>
      <c r="F388" s="434"/>
      <c r="G388" s="434"/>
      <c r="H388" s="434"/>
      <c r="I388" s="434"/>
      <c r="J388" s="434"/>
      <c r="K388" s="434"/>
      <c r="L388" s="434"/>
    </row>
    <row r="389" spans="3:12" s="99" customFormat="1" x14ac:dyDescent="0.25">
      <c r="C389" s="434"/>
      <c r="E389" s="434"/>
      <c r="F389" s="434"/>
      <c r="G389" s="434"/>
      <c r="H389" s="434"/>
      <c r="I389" s="434"/>
      <c r="J389" s="434"/>
      <c r="K389" s="434"/>
      <c r="L389" s="434"/>
    </row>
    <row r="390" spans="3:12" s="99" customFormat="1" x14ac:dyDescent="0.25">
      <c r="C390" s="434"/>
      <c r="E390" s="434"/>
      <c r="F390" s="434"/>
      <c r="G390" s="434"/>
      <c r="H390" s="434"/>
      <c r="I390" s="434"/>
      <c r="J390" s="434"/>
      <c r="K390" s="434"/>
      <c r="L390" s="434"/>
    </row>
    <row r="391" spans="3:12" s="99" customFormat="1" x14ac:dyDescent="0.25">
      <c r="C391" s="434"/>
      <c r="E391" s="434"/>
      <c r="F391" s="434"/>
      <c r="G391" s="434"/>
      <c r="H391" s="434"/>
      <c r="I391" s="434"/>
      <c r="J391" s="434"/>
      <c r="K391" s="434"/>
      <c r="L391" s="434"/>
    </row>
    <row r="392" spans="3:12" s="99" customFormat="1" x14ac:dyDescent="0.25">
      <c r="C392" s="434"/>
      <c r="E392" s="434"/>
      <c r="F392" s="434"/>
      <c r="G392" s="434"/>
      <c r="H392" s="434"/>
      <c r="I392" s="434"/>
      <c r="J392" s="434"/>
      <c r="K392" s="434"/>
      <c r="L392" s="434"/>
    </row>
    <row r="393" spans="3:12" s="99" customFormat="1" x14ac:dyDescent="0.25">
      <c r="C393" s="434"/>
      <c r="E393" s="434"/>
      <c r="F393" s="434"/>
      <c r="G393" s="434"/>
      <c r="H393" s="434"/>
      <c r="I393" s="434"/>
      <c r="J393" s="434"/>
      <c r="K393" s="434"/>
      <c r="L393" s="434"/>
    </row>
    <row r="394" spans="3:12" s="99" customFormat="1" x14ac:dyDescent="0.25">
      <c r="C394" s="434"/>
      <c r="E394" s="434"/>
      <c r="F394" s="434"/>
      <c r="G394" s="434"/>
      <c r="H394" s="434"/>
      <c r="I394" s="434"/>
      <c r="J394" s="434"/>
      <c r="K394" s="434"/>
      <c r="L394" s="434"/>
    </row>
    <row r="395" spans="3:12" s="99" customFormat="1" x14ac:dyDescent="0.25">
      <c r="C395" s="434"/>
      <c r="E395" s="434"/>
      <c r="F395" s="434"/>
      <c r="G395" s="434"/>
      <c r="H395" s="434"/>
      <c r="I395" s="434"/>
      <c r="J395" s="434"/>
      <c r="K395" s="434"/>
      <c r="L395" s="434"/>
    </row>
    <row r="396" spans="3:12" s="99" customFormat="1" x14ac:dyDescent="0.25">
      <c r="C396" s="434"/>
      <c r="E396" s="434"/>
      <c r="F396" s="434"/>
      <c r="G396" s="434"/>
      <c r="H396" s="434"/>
      <c r="I396" s="434"/>
      <c r="J396" s="434"/>
      <c r="K396" s="434"/>
      <c r="L396" s="434"/>
    </row>
    <row r="397" spans="3:12" s="99" customFormat="1" x14ac:dyDescent="0.25">
      <c r="C397" s="434"/>
      <c r="E397" s="434"/>
      <c r="F397" s="434"/>
      <c r="G397" s="434"/>
      <c r="H397" s="434"/>
      <c r="I397" s="434"/>
      <c r="J397" s="434"/>
      <c r="K397" s="434"/>
      <c r="L397" s="434"/>
    </row>
    <row r="398" spans="3:12" s="99" customFormat="1" x14ac:dyDescent="0.25">
      <c r="C398" s="434"/>
      <c r="E398" s="434"/>
      <c r="F398" s="434"/>
      <c r="G398" s="434"/>
      <c r="H398" s="434"/>
      <c r="I398" s="434"/>
      <c r="J398" s="434"/>
      <c r="K398" s="434"/>
      <c r="L398" s="434"/>
    </row>
    <row r="399" spans="3:12" s="99" customFormat="1" x14ac:dyDescent="0.25">
      <c r="C399" s="434"/>
      <c r="E399" s="434"/>
      <c r="F399" s="434"/>
      <c r="G399" s="434"/>
      <c r="H399" s="434"/>
      <c r="I399" s="434"/>
      <c r="J399" s="434"/>
      <c r="K399" s="434"/>
      <c r="L399" s="434"/>
    </row>
    <row r="400" spans="3:12" s="99" customFormat="1" x14ac:dyDescent="0.25">
      <c r="C400" s="434"/>
      <c r="E400" s="434"/>
      <c r="F400" s="434"/>
      <c r="G400" s="434"/>
      <c r="H400" s="434"/>
      <c r="I400" s="434"/>
      <c r="J400" s="434"/>
      <c r="K400" s="434"/>
      <c r="L400" s="434"/>
    </row>
    <row r="401" spans="3:12" s="99" customFormat="1" x14ac:dyDescent="0.25">
      <c r="C401" s="434"/>
      <c r="E401" s="434"/>
      <c r="F401" s="434"/>
      <c r="G401" s="434"/>
      <c r="H401" s="434"/>
      <c r="I401" s="434"/>
      <c r="J401" s="434"/>
      <c r="K401" s="434"/>
      <c r="L401" s="434"/>
    </row>
    <row r="402" spans="3:12" s="99" customFormat="1" x14ac:dyDescent="0.25">
      <c r="C402" s="434"/>
      <c r="E402" s="434"/>
      <c r="F402" s="434"/>
      <c r="G402" s="434"/>
      <c r="H402" s="434"/>
      <c r="I402" s="434"/>
      <c r="J402" s="434"/>
      <c r="K402" s="434"/>
      <c r="L402" s="434"/>
    </row>
    <row r="403" spans="3:12" s="99" customFormat="1" x14ac:dyDescent="0.25">
      <c r="C403" s="434"/>
      <c r="E403" s="434"/>
      <c r="F403" s="434"/>
      <c r="G403" s="434"/>
      <c r="H403" s="434"/>
      <c r="I403" s="434"/>
      <c r="J403" s="434"/>
      <c r="K403" s="434"/>
      <c r="L403" s="434"/>
    </row>
    <row r="404" spans="3:12" s="99" customFormat="1" x14ac:dyDescent="0.25">
      <c r="C404" s="434"/>
      <c r="E404" s="434"/>
      <c r="F404" s="434"/>
      <c r="G404" s="434"/>
      <c r="H404" s="434"/>
      <c r="I404" s="434"/>
      <c r="J404" s="434"/>
      <c r="K404" s="434"/>
      <c r="L404" s="434"/>
    </row>
    <row r="405" spans="3:12" s="99" customFormat="1" x14ac:dyDescent="0.25">
      <c r="C405" s="434"/>
      <c r="E405" s="434"/>
      <c r="F405" s="434"/>
      <c r="G405" s="434"/>
      <c r="H405" s="434"/>
      <c r="I405" s="434"/>
      <c r="J405" s="434"/>
      <c r="K405" s="434"/>
      <c r="L405" s="434"/>
    </row>
    <row r="406" spans="3:12" s="99" customFormat="1" x14ac:dyDescent="0.25">
      <c r="C406" s="434"/>
      <c r="E406" s="434"/>
      <c r="F406" s="434"/>
      <c r="G406" s="434"/>
      <c r="H406" s="434"/>
      <c r="I406" s="434"/>
      <c r="J406" s="434"/>
      <c r="K406" s="434"/>
      <c r="L406" s="434"/>
    </row>
    <row r="407" spans="3:12" s="99" customFormat="1" x14ac:dyDescent="0.25">
      <c r="C407" s="434"/>
      <c r="E407" s="434"/>
      <c r="F407" s="434"/>
      <c r="G407" s="434"/>
      <c r="H407" s="434"/>
      <c r="I407" s="434"/>
      <c r="J407" s="434"/>
      <c r="K407" s="434"/>
      <c r="L407" s="434"/>
    </row>
    <row r="408" spans="3:12" s="99" customFormat="1" x14ac:dyDescent="0.25">
      <c r="C408" s="434"/>
      <c r="E408" s="434"/>
      <c r="F408" s="434"/>
      <c r="G408" s="434"/>
      <c r="H408" s="434"/>
      <c r="I408" s="434"/>
      <c r="J408" s="434"/>
      <c r="K408" s="434"/>
      <c r="L408" s="434"/>
    </row>
    <row r="409" spans="3:12" s="99" customFormat="1" x14ac:dyDescent="0.25">
      <c r="C409" s="434"/>
      <c r="E409" s="434"/>
      <c r="F409" s="434"/>
      <c r="G409" s="434"/>
      <c r="H409" s="434"/>
      <c r="I409" s="434"/>
      <c r="J409" s="434"/>
      <c r="K409" s="434"/>
      <c r="L409" s="434"/>
    </row>
    <row r="410" spans="3:12" s="99" customFormat="1" x14ac:dyDescent="0.25">
      <c r="C410" s="434"/>
      <c r="E410" s="434"/>
      <c r="F410" s="434"/>
      <c r="G410" s="434"/>
      <c r="H410" s="434"/>
      <c r="I410" s="434"/>
      <c r="J410" s="434"/>
      <c r="K410" s="434"/>
      <c r="L410" s="434"/>
    </row>
    <row r="411" spans="3:12" s="99" customFormat="1" x14ac:dyDescent="0.25">
      <c r="C411" s="434"/>
      <c r="E411" s="434"/>
      <c r="F411" s="434"/>
      <c r="G411" s="434"/>
      <c r="H411" s="434"/>
      <c r="I411" s="434"/>
      <c r="J411" s="434"/>
      <c r="K411" s="434"/>
      <c r="L411" s="434"/>
    </row>
    <row r="412" spans="3:12" s="99" customFormat="1" x14ac:dyDescent="0.25">
      <c r="C412" s="434"/>
      <c r="E412" s="434"/>
      <c r="F412" s="434"/>
      <c r="G412" s="434"/>
      <c r="H412" s="434"/>
      <c r="I412" s="434"/>
      <c r="J412" s="434"/>
      <c r="K412" s="434"/>
      <c r="L412" s="434"/>
    </row>
    <row r="413" spans="3:12" s="99" customFormat="1" x14ac:dyDescent="0.25">
      <c r="C413" s="434"/>
      <c r="E413" s="434"/>
      <c r="F413" s="434"/>
      <c r="G413" s="434"/>
      <c r="H413" s="434"/>
      <c r="I413" s="434"/>
      <c r="J413" s="434"/>
      <c r="K413" s="434"/>
      <c r="L413" s="434"/>
    </row>
    <row r="414" spans="3:12" s="99" customFormat="1" x14ac:dyDescent="0.25">
      <c r="C414" s="434"/>
      <c r="E414" s="434"/>
      <c r="F414" s="434"/>
      <c r="G414" s="434"/>
      <c r="H414" s="434"/>
      <c r="I414" s="434"/>
      <c r="J414" s="434"/>
      <c r="K414" s="434"/>
      <c r="L414" s="434"/>
    </row>
    <row r="415" spans="3:12" s="99" customFormat="1" x14ac:dyDescent="0.25">
      <c r="C415" s="434"/>
      <c r="E415" s="434"/>
      <c r="F415" s="434"/>
      <c r="G415" s="434"/>
      <c r="H415" s="434"/>
      <c r="I415" s="434"/>
      <c r="J415" s="434"/>
      <c r="K415" s="434"/>
      <c r="L415" s="434"/>
    </row>
    <row r="416" spans="3:12" s="99" customFormat="1" x14ac:dyDescent="0.25">
      <c r="C416" s="434"/>
      <c r="E416" s="434"/>
      <c r="F416" s="434"/>
      <c r="G416" s="434"/>
      <c r="H416" s="434"/>
      <c r="I416" s="434"/>
      <c r="J416" s="434"/>
      <c r="K416" s="434"/>
      <c r="L416" s="434"/>
    </row>
    <row r="417" spans="3:12" s="99" customFormat="1" x14ac:dyDescent="0.25">
      <c r="C417" s="434"/>
      <c r="E417" s="434"/>
      <c r="F417" s="434"/>
      <c r="G417" s="434"/>
      <c r="H417" s="434"/>
      <c r="I417" s="434"/>
      <c r="J417" s="434"/>
      <c r="K417" s="434"/>
      <c r="L417" s="434"/>
    </row>
    <row r="418" spans="3:12" s="99" customFormat="1" x14ac:dyDescent="0.25">
      <c r="C418" s="434"/>
      <c r="E418" s="434"/>
      <c r="F418" s="434"/>
      <c r="G418" s="434"/>
      <c r="H418" s="434"/>
      <c r="I418" s="434"/>
      <c r="J418" s="434"/>
      <c r="K418" s="434"/>
      <c r="L418" s="434"/>
    </row>
    <row r="419" spans="3:12" s="99" customFormat="1" x14ac:dyDescent="0.25">
      <c r="C419" s="434"/>
      <c r="E419" s="434"/>
      <c r="F419" s="434"/>
      <c r="G419" s="434"/>
      <c r="H419" s="434"/>
      <c r="I419" s="434"/>
      <c r="J419" s="434"/>
      <c r="K419" s="434"/>
      <c r="L419" s="434"/>
    </row>
    <row r="420" spans="3:12" s="99" customFormat="1" x14ac:dyDescent="0.25">
      <c r="C420" s="434"/>
      <c r="E420" s="434"/>
      <c r="F420" s="434"/>
      <c r="G420" s="434"/>
      <c r="H420" s="434"/>
      <c r="I420" s="434"/>
      <c r="J420" s="434"/>
      <c r="K420" s="434"/>
      <c r="L420" s="434"/>
    </row>
    <row r="421" spans="3:12" s="99" customFormat="1" x14ac:dyDescent="0.25">
      <c r="C421" s="434"/>
      <c r="E421" s="434"/>
      <c r="F421" s="434"/>
      <c r="G421" s="434"/>
      <c r="H421" s="434"/>
      <c r="I421" s="434"/>
      <c r="J421" s="434"/>
      <c r="K421" s="434"/>
      <c r="L421" s="434"/>
    </row>
    <row r="422" spans="3:12" s="99" customFormat="1" x14ac:dyDescent="0.25">
      <c r="C422" s="434"/>
      <c r="E422" s="434"/>
      <c r="F422" s="434"/>
      <c r="G422" s="434"/>
      <c r="H422" s="434"/>
      <c r="I422" s="434"/>
      <c r="J422" s="434"/>
      <c r="K422" s="434"/>
      <c r="L422" s="434"/>
    </row>
    <row r="423" spans="3:12" s="99" customFormat="1" x14ac:dyDescent="0.25">
      <c r="C423" s="434"/>
      <c r="E423" s="434"/>
      <c r="F423" s="434"/>
      <c r="G423" s="434"/>
      <c r="H423" s="434"/>
      <c r="I423" s="434"/>
      <c r="J423" s="434"/>
      <c r="K423" s="434"/>
      <c r="L423" s="434"/>
    </row>
    <row r="424" spans="3:12" s="99" customFormat="1" x14ac:dyDescent="0.25">
      <c r="C424" s="434"/>
      <c r="E424" s="434"/>
      <c r="F424" s="434"/>
      <c r="G424" s="434"/>
      <c r="H424" s="434"/>
      <c r="I424" s="434"/>
      <c r="J424" s="434"/>
      <c r="K424" s="434"/>
      <c r="L424" s="434"/>
    </row>
    <row r="425" spans="3:12" s="99" customFormat="1" x14ac:dyDescent="0.25">
      <c r="C425" s="434"/>
      <c r="E425" s="434"/>
      <c r="F425" s="434"/>
      <c r="G425" s="434"/>
      <c r="H425" s="434"/>
      <c r="I425" s="434"/>
      <c r="J425" s="434"/>
      <c r="K425" s="434"/>
      <c r="L425" s="434"/>
    </row>
    <row r="426" spans="3:12" s="99" customFormat="1" x14ac:dyDescent="0.25">
      <c r="C426" s="434"/>
      <c r="E426" s="434"/>
      <c r="F426" s="434"/>
      <c r="G426" s="434"/>
      <c r="H426" s="434"/>
      <c r="I426" s="434"/>
      <c r="J426" s="434"/>
      <c r="K426" s="434"/>
      <c r="L426" s="434"/>
    </row>
    <row r="427" spans="3:12" s="99" customFormat="1" x14ac:dyDescent="0.25">
      <c r="C427" s="434"/>
      <c r="E427" s="434"/>
      <c r="F427" s="434"/>
      <c r="G427" s="434"/>
      <c r="H427" s="434"/>
      <c r="I427" s="434"/>
      <c r="J427" s="434"/>
      <c r="K427" s="434"/>
      <c r="L427" s="434"/>
    </row>
    <row r="428" spans="3:12" s="99" customFormat="1" x14ac:dyDescent="0.25">
      <c r="C428" s="434"/>
      <c r="E428" s="434"/>
      <c r="F428" s="434"/>
      <c r="G428" s="434"/>
      <c r="H428" s="434"/>
      <c r="I428" s="434"/>
      <c r="J428" s="434"/>
      <c r="K428" s="434"/>
      <c r="L428" s="434"/>
    </row>
    <row r="429" spans="3:12" s="99" customFormat="1" x14ac:dyDescent="0.25">
      <c r="C429" s="434"/>
      <c r="E429" s="434"/>
      <c r="F429" s="434"/>
      <c r="G429" s="434"/>
      <c r="H429" s="434"/>
      <c r="I429" s="434"/>
      <c r="J429" s="434"/>
      <c r="K429" s="434"/>
      <c r="L429" s="434"/>
    </row>
    <row r="430" spans="3:12" s="99" customFormat="1" x14ac:dyDescent="0.25">
      <c r="C430" s="434"/>
      <c r="E430" s="434"/>
      <c r="F430" s="434"/>
      <c r="G430" s="434"/>
      <c r="H430" s="434"/>
      <c r="I430" s="434"/>
      <c r="J430" s="434"/>
      <c r="K430" s="434"/>
      <c r="L430" s="434"/>
    </row>
    <row r="431" spans="3:12" s="99" customFormat="1" x14ac:dyDescent="0.25">
      <c r="C431" s="434"/>
      <c r="E431" s="434"/>
      <c r="F431" s="434"/>
      <c r="G431" s="434"/>
      <c r="H431" s="434"/>
      <c r="I431" s="434"/>
      <c r="J431" s="434"/>
      <c r="K431" s="434"/>
      <c r="L431" s="434"/>
    </row>
    <row r="432" spans="3:12" s="99" customFormat="1" x14ac:dyDescent="0.25">
      <c r="C432" s="434"/>
      <c r="E432" s="434"/>
      <c r="F432" s="434"/>
      <c r="G432" s="434"/>
      <c r="H432" s="434"/>
      <c r="I432" s="434"/>
      <c r="J432" s="434"/>
      <c r="K432" s="434"/>
      <c r="L432" s="434"/>
    </row>
    <row r="433" spans="3:12" s="99" customFormat="1" x14ac:dyDescent="0.25">
      <c r="C433" s="434"/>
      <c r="E433" s="434"/>
      <c r="F433" s="434"/>
      <c r="G433" s="434"/>
      <c r="H433" s="434"/>
      <c r="I433" s="434"/>
      <c r="J433" s="434"/>
      <c r="K433" s="434"/>
      <c r="L433" s="434"/>
    </row>
    <row r="434" spans="3:12" s="99" customFormat="1" x14ac:dyDescent="0.25">
      <c r="C434" s="434"/>
      <c r="E434" s="434"/>
      <c r="F434" s="434"/>
      <c r="G434" s="434"/>
      <c r="H434" s="434"/>
      <c r="I434" s="434"/>
      <c r="J434" s="434"/>
      <c r="K434" s="434"/>
      <c r="L434" s="434"/>
    </row>
    <row r="435" spans="3:12" s="99" customFormat="1" x14ac:dyDescent="0.25">
      <c r="C435" s="434"/>
      <c r="E435" s="434"/>
      <c r="F435" s="434"/>
      <c r="G435" s="434"/>
      <c r="H435" s="434"/>
      <c r="I435" s="434"/>
      <c r="J435" s="434"/>
      <c r="K435" s="434"/>
      <c r="L435" s="434"/>
    </row>
    <row r="436" spans="3:12" s="99" customFormat="1" x14ac:dyDescent="0.25">
      <c r="C436" s="434"/>
      <c r="E436" s="434"/>
      <c r="F436" s="434"/>
      <c r="G436" s="434"/>
      <c r="H436" s="434"/>
      <c r="I436" s="434"/>
      <c r="J436" s="434"/>
      <c r="K436" s="434"/>
      <c r="L436" s="434"/>
    </row>
    <row r="437" spans="3:12" s="99" customFormat="1" x14ac:dyDescent="0.25">
      <c r="C437" s="434"/>
      <c r="E437" s="434"/>
      <c r="F437" s="434"/>
      <c r="G437" s="434"/>
      <c r="H437" s="434"/>
      <c r="I437" s="434"/>
      <c r="J437" s="434"/>
      <c r="K437" s="434"/>
      <c r="L437" s="434"/>
    </row>
    <row r="438" spans="3:12" s="99" customFormat="1" x14ac:dyDescent="0.25">
      <c r="C438" s="434"/>
      <c r="E438" s="434"/>
      <c r="F438" s="434"/>
      <c r="G438" s="434"/>
      <c r="H438" s="434"/>
      <c r="I438" s="434"/>
      <c r="J438" s="434"/>
      <c r="K438" s="434"/>
      <c r="L438" s="434"/>
    </row>
    <row r="439" spans="3:12" s="99" customFormat="1" x14ac:dyDescent="0.25">
      <c r="C439" s="434"/>
      <c r="E439" s="434"/>
      <c r="F439" s="434"/>
      <c r="G439" s="434"/>
      <c r="H439" s="434"/>
      <c r="I439" s="434"/>
      <c r="J439" s="434"/>
      <c r="K439" s="434"/>
      <c r="L439" s="434"/>
    </row>
    <row r="440" spans="3:12" s="99" customFormat="1" x14ac:dyDescent="0.25">
      <c r="C440" s="434"/>
      <c r="E440" s="434"/>
      <c r="F440" s="434"/>
      <c r="G440" s="434"/>
      <c r="H440" s="434"/>
      <c r="I440" s="434"/>
      <c r="J440" s="434"/>
      <c r="K440" s="434"/>
      <c r="L440" s="434"/>
    </row>
    <row r="441" spans="3:12" s="99" customFormat="1" x14ac:dyDescent="0.25">
      <c r="C441" s="434"/>
      <c r="E441" s="434"/>
      <c r="F441" s="434"/>
      <c r="G441" s="434"/>
      <c r="H441" s="434"/>
      <c r="I441" s="434"/>
      <c r="J441" s="434"/>
      <c r="K441" s="434"/>
      <c r="L441" s="434"/>
    </row>
    <row r="442" spans="3:12" s="99" customFormat="1" x14ac:dyDescent="0.25">
      <c r="C442" s="434"/>
      <c r="E442" s="434"/>
      <c r="F442" s="434"/>
      <c r="G442" s="434"/>
      <c r="H442" s="434"/>
      <c r="I442" s="434"/>
      <c r="J442" s="434"/>
      <c r="K442" s="434"/>
      <c r="L442" s="434"/>
    </row>
    <row r="443" spans="3:12" s="99" customFormat="1" x14ac:dyDescent="0.25">
      <c r="C443" s="434"/>
      <c r="E443" s="434"/>
      <c r="F443" s="434"/>
      <c r="G443" s="434"/>
      <c r="H443" s="434"/>
      <c r="I443" s="434"/>
      <c r="J443" s="434"/>
      <c r="K443" s="434"/>
      <c r="L443" s="434"/>
    </row>
    <row r="444" spans="3:12" s="99" customFormat="1" x14ac:dyDescent="0.25">
      <c r="C444" s="434"/>
      <c r="E444" s="434"/>
      <c r="F444" s="434"/>
      <c r="G444" s="434"/>
      <c r="H444" s="434"/>
      <c r="I444" s="434"/>
      <c r="J444" s="434"/>
      <c r="K444" s="434"/>
      <c r="L444" s="434"/>
    </row>
    <row r="445" spans="3:12" s="99" customFormat="1" x14ac:dyDescent="0.25">
      <c r="C445" s="434"/>
      <c r="E445" s="434"/>
      <c r="F445" s="434"/>
      <c r="G445" s="434"/>
      <c r="H445" s="434"/>
      <c r="I445" s="434"/>
      <c r="J445" s="434"/>
      <c r="K445" s="434"/>
      <c r="L445" s="434"/>
    </row>
    <row r="446" spans="3:12" s="99" customFormat="1" x14ac:dyDescent="0.25">
      <c r="C446" s="434"/>
      <c r="E446" s="434"/>
      <c r="F446" s="434"/>
      <c r="G446" s="434"/>
      <c r="H446" s="434"/>
      <c r="I446" s="434"/>
      <c r="J446" s="434"/>
      <c r="K446" s="434"/>
      <c r="L446" s="434"/>
    </row>
    <row r="447" spans="3:12" s="99" customFormat="1" x14ac:dyDescent="0.25">
      <c r="C447" s="434"/>
      <c r="E447" s="434"/>
      <c r="F447" s="434"/>
      <c r="G447" s="434"/>
      <c r="H447" s="434"/>
      <c r="I447" s="434"/>
      <c r="J447" s="434"/>
      <c r="K447" s="434"/>
      <c r="L447" s="434"/>
    </row>
    <row r="448" spans="3:12" s="99" customFormat="1" x14ac:dyDescent="0.25">
      <c r="C448" s="434"/>
      <c r="E448" s="434"/>
      <c r="F448" s="434"/>
      <c r="G448" s="434"/>
      <c r="H448" s="434"/>
      <c r="I448" s="434"/>
      <c r="J448" s="434"/>
      <c r="K448" s="434"/>
      <c r="L448" s="434"/>
    </row>
    <row r="449" spans="3:12" s="99" customFormat="1" x14ac:dyDescent="0.25">
      <c r="C449" s="434"/>
      <c r="E449" s="434"/>
      <c r="F449" s="434"/>
      <c r="G449" s="434"/>
      <c r="H449" s="434"/>
      <c r="I449" s="434"/>
      <c r="J449" s="434"/>
      <c r="K449" s="434"/>
      <c r="L449" s="434"/>
    </row>
    <row r="450" spans="3:12" s="99" customFormat="1" x14ac:dyDescent="0.25">
      <c r="C450" s="434"/>
      <c r="E450" s="434"/>
      <c r="F450" s="434"/>
      <c r="G450" s="434"/>
      <c r="H450" s="434"/>
      <c r="I450" s="434"/>
      <c r="J450" s="434"/>
      <c r="K450" s="434"/>
      <c r="L450" s="434"/>
    </row>
    <row r="451" spans="3:12" s="99" customFormat="1" x14ac:dyDescent="0.25">
      <c r="C451" s="434"/>
      <c r="E451" s="434"/>
      <c r="F451" s="434"/>
      <c r="G451" s="434"/>
      <c r="H451" s="434"/>
      <c r="I451" s="434"/>
      <c r="J451" s="434"/>
      <c r="K451" s="434"/>
      <c r="L451" s="434"/>
    </row>
    <row r="452" spans="3:12" s="99" customFormat="1" x14ac:dyDescent="0.25">
      <c r="C452" s="434"/>
      <c r="E452" s="434"/>
      <c r="F452" s="434"/>
      <c r="G452" s="434"/>
      <c r="H452" s="434"/>
      <c r="I452" s="434"/>
      <c r="J452" s="434"/>
      <c r="K452" s="434"/>
      <c r="L452" s="434"/>
    </row>
    <row r="453" spans="3:12" s="99" customFormat="1" x14ac:dyDescent="0.25">
      <c r="C453" s="434"/>
      <c r="E453" s="434"/>
      <c r="F453" s="434"/>
      <c r="G453" s="434"/>
      <c r="H453" s="434"/>
      <c r="I453" s="434"/>
      <c r="J453" s="434"/>
      <c r="K453" s="434"/>
      <c r="L453" s="434"/>
    </row>
    <row r="454" spans="3:12" s="99" customFormat="1" x14ac:dyDescent="0.25">
      <c r="C454" s="434"/>
      <c r="E454" s="434"/>
      <c r="F454" s="434"/>
      <c r="G454" s="434"/>
      <c r="H454" s="434"/>
      <c r="I454" s="434"/>
      <c r="J454" s="434"/>
      <c r="K454" s="434"/>
      <c r="L454" s="434"/>
    </row>
    <row r="455" spans="3:12" s="99" customFormat="1" x14ac:dyDescent="0.25">
      <c r="C455" s="434"/>
      <c r="E455" s="434"/>
      <c r="F455" s="434"/>
      <c r="G455" s="434"/>
      <c r="H455" s="434"/>
      <c r="I455" s="434"/>
      <c r="J455" s="434"/>
      <c r="K455" s="434"/>
      <c r="L455" s="434"/>
    </row>
    <row r="456" spans="3:12" s="99" customFormat="1" x14ac:dyDescent="0.25">
      <c r="C456" s="434"/>
      <c r="E456" s="434"/>
      <c r="F456" s="434"/>
      <c r="G456" s="434"/>
      <c r="H456" s="434"/>
      <c r="I456" s="434"/>
      <c r="J456" s="434"/>
      <c r="K456" s="434"/>
      <c r="L456" s="434"/>
    </row>
    <row r="457" spans="3:12" s="99" customFormat="1" x14ac:dyDescent="0.25">
      <c r="C457" s="434"/>
      <c r="E457" s="434"/>
      <c r="F457" s="434"/>
      <c r="G457" s="434"/>
      <c r="H457" s="434"/>
      <c r="I457" s="434"/>
      <c r="J457" s="434"/>
      <c r="K457" s="434"/>
      <c r="L457" s="434"/>
    </row>
    <row r="458" spans="3:12" s="99" customFormat="1" x14ac:dyDescent="0.25">
      <c r="C458" s="434"/>
      <c r="E458" s="434"/>
      <c r="F458" s="434"/>
      <c r="G458" s="434"/>
      <c r="H458" s="434"/>
      <c r="I458" s="434"/>
      <c r="J458" s="434"/>
      <c r="K458" s="434"/>
      <c r="L458" s="434"/>
    </row>
    <row r="459" spans="3:12" s="99" customFormat="1" x14ac:dyDescent="0.25">
      <c r="C459" s="434"/>
      <c r="E459" s="434"/>
      <c r="F459" s="434"/>
      <c r="G459" s="434"/>
      <c r="H459" s="434"/>
      <c r="I459" s="434"/>
      <c r="J459" s="434"/>
      <c r="K459" s="434"/>
      <c r="L459" s="434"/>
    </row>
    <row r="460" spans="3:12" s="99" customFormat="1" x14ac:dyDescent="0.25">
      <c r="C460" s="434"/>
      <c r="E460" s="434"/>
      <c r="F460" s="434"/>
      <c r="G460" s="434"/>
      <c r="H460" s="434"/>
      <c r="I460" s="434"/>
      <c r="J460" s="434"/>
      <c r="K460" s="434"/>
      <c r="L460" s="434"/>
    </row>
    <row r="461" spans="3:12" s="99" customFormat="1" x14ac:dyDescent="0.25">
      <c r="C461" s="434"/>
      <c r="E461" s="434"/>
      <c r="F461" s="434"/>
      <c r="G461" s="434"/>
      <c r="H461" s="434"/>
      <c r="I461" s="434"/>
      <c r="J461" s="434"/>
      <c r="K461" s="434"/>
      <c r="L461" s="434"/>
    </row>
    <row r="462" spans="3:12" s="99" customFormat="1" x14ac:dyDescent="0.25">
      <c r="C462" s="434"/>
      <c r="E462" s="434"/>
      <c r="F462" s="434"/>
      <c r="G462" s="434"/>
      <c r="H462" s="434"/>
      <c r="I462" s="434"/>
      <c r="J462" s="434"/>
      <c r="K462" s="434"/>
      <c r="L462" s="434"/>
    </row>
    <row r="463" spans="3:12" s="99" customFormat="1" x14ac:dyDescent="0.25">
      <c r="C463" s="434"/>
      <c r="E463" s="434"/>
      <c r="F463" s="434"/>
      <c r="G463" s="434"/>
      <c r="H463" s="434"/>
      <c r="I463" s="434"/>
      <c r="J463" s="434"/>
      <c r="K463" s="434"/>
      <c r="L463" s="434"/>
    </row>
    <row r="464" spans="3:12" s="99" customFormat="1" x14ac:dyDescent="0.25">
      <c r="C464" s="434"/>
      <c r="E464" s="434"/>
      <c r="F464" s="434"/>
      <c r="G464" s="434"/>
      <c r="H464" s="434"/>
      <c r="I464" s="434"/>
      <c r="J464" s="434"/>
      <c r="K464" s="434"/>
      <c r="L464" s="434"/>
    </row>
    <row r="465" spans="3:12" s="99" customFormat="1" x14ac:dyDescent="0.25">
      <c r="C465" s="434"/>
      <c r="E465" s="434"/>
      <c r="F465" s="434"/>
      <c r="G465" s="434"/>
      <c r="H465" s="434"/>
      <c r="I465" s="434"/>
      <c r="J465" s="434"/>
      <c r="K465" s="434"/>
      <c r="L465" s="434"/>
    </row>
    <row r="466" spans="3:12" s="99" customFormat="1" x14ac:dyDescent="0.25">
      <c r="C466" s="434"/>
      <c r="E466" s="434"/>
      <c r="F466" s="434"/>
      <c r="G466" s="434"/>
      <c r="H466" s="434"/>
      <c r="I466" s="434"/>
      <c r="J466" s="434"/>
      <c r="K466" s="434"/>
      <c r="L466" s="434"/>
    </row>
    <row r="467" spans="3:12" s="99" customFormat="1" x14ac:dyDescent="0.25">
      <c r="C467" s="434"/>
      <c r="E467" s="434"/>
      <c r="F467" s="434"/>
      <c r="G467" s="434"/>
      <c r="H467" s="434"/>
      <c r="I467" s="434"/>
      <c r="J467" s="434"/>
      <c r="K467" s="434"/>
      <c r="L467" s="434"/>
    </row>
    <row r="468" spans="3:12" s="99" customFormat="1" x14ac:dyDescent="0.25">
      <c r="C468" s="434"/>
      <c r="E468" s="434"/>
      <c r="F468" s="434"/>
      <c r="G468" s="434"/>
      <c r="H468" s="434"/>
      <c r="I468" s="434"/>
      <c r="J468" s="434"/>
      <c r="K468" s="434"/>
      <c r="L468" s="434"/>
    </row>
    <row r="469" spans="3:12" s="99" customFormat="1" x14ac:dyDescent="0.25">
      <c r="C469" s="434"/>
      <c r="E469" s="434"/>
      <c r="F469" s="434"/>
      <c r="G469" s="434"/>
      <c r="H469" s="434"/>
      <c r="I469" s="434"/>
      <c r="J469" s="434"/>
      <c r="K469" s="434"/>
      <c r="L469" s="434"/>
    </row>
    <row r="470" spans="3:12" s="99" customFormat="1" x14ac:dyDescent="0.25">
      <c r="C470" s="434"/>
      <c r="E470" s="434"/>
      <c r="F470" s="434"/>
      <c r="G470" s="434"/>
      <c r="H470" s="434"/>
      <c r="I470" s="434"/>
      <c r="J470" s="434"/>
      <c r="K470" s="434"/>
      <c r="L470" s="434"/>
    </row>
    <row r="471" spans="3:12" s="99" customFormat="1" x14ac:dyDescent="0.25">
      <c r="C471" s="434"/>
      <c r="E471" s="434"/>
      <c r="F471" s="434"/>
      <c r="G471" s="434"/>
      <c r="H471" s="434"/>
      <c r="I471" s="434"/>
      <c r="J471" s="434"/>
      <c r="K471" s="434"/>
      <c r="L471" s="434"/>
    </row>
    <row r="472" spans="3:12" s="99" customFormat="1" x14ac:dyDescent="0.25">
      <c r="C472" s="434"/>
      <c r="E472" s="434"/>
      <c r="F472" s="434"/>
      <c r="G472" s="434"/>
      <c r="H472" s="434"/>
      <c r="I472" s="434"/>
      <c r="J472" s="434"/>
      <c r="K472" s="434"/>
      <c r="L472" s="434"/>
    </row>
    <row r="473" spans="3:12" s="99" customFormat="1" x14ac:dyDescent="0.25">
      <c r="C473" s="434"/>
      <c r="E473" s="434"/>
      <c r="F473" s="434"/>
      <c r="G473" s="434"/>
      <c r="H473" s="434"/>
      <c r="I473" s="434"/>
      <c r="J473" s="434"/>
      <c r="K473" s="434"/>
      <c r="L473" s="434"/>
    </row>
    <row r="474" spans="3:12" s="99" customFormat="1" x14ac:dyDescent="0.25">
      <c r="C474" s="434"/>
      <c r="E474" s="434"/>
      <c r="F474" s="434"/>
      <c r="G474" s="434"/>
      <c r="H474" s="434"/>
      <c r="I474" s="434"/>
      <c r="J474" s="434"/>
      <c r="K474" s="434"/>
      <c r="L474" s="434"/>
    </row>
    <row r="475" spans="3:12" s="99" customFormat="1" x14ac:dyDescent="0.25">
      <c r="C475" s="434"/>
      <c r="E475" s="434"/>
      <c r="F475" s="434"/>
      <c r="G475" s="434"/>
      <c r="H475" s="434"/>
      <c r="I475" s="434"/>
      <c r="J475" s="434"/>
      <c r="K475" s="434"/>
      <c r="L475" s="434"/>
    </row>
    <row r="476" spans="3:12" s="99" customFormat="1" x14ac:dyDescent="0.25">
      <c r="C476" s="434"/>
      <c r="E476" s="434"/>
      <c r="F476" s="434"/>
      <c r="G476" s="434"/>
      <c r="H476" s="434"/>
      <c r="I476" s="434"/>
      <c r="J476" s="434"/>
      <c r="K476" s="434"/>
      <c r="L476" s="434"/>
    </row>
    <row r="477" spans="3:12" s="99" customFormat="1" x14ac:dyDescent="0.25">
      <c r="C477" s="434"/>
      <c r="E477" s="434"/>
      <c r="F477" s="434"/>
      <c r="G477" s="434"/>
      <c r="H477" s="434"/>
      <c r="I477" s="434"/>
      <c r="J477" s="434"/>
      <c r="K477" s="434"/>
      <c r="L477" s="434"/>
    </row>
    <row r="478" spans="3:12" s="99" customFormat="1" x14ac:dyDescent="0.25">
      <c r="C478" s="434"/>
      <c r="E478" s="434"/>
      <c r="F478" s="434"/>
      <c r="G478" s="434"/>
      <c r="H478" s="434"/>
      <c r="I478" s="434"/>
      <c r="J478" s="434"/>
      <c r="K478" s="434"/>
      <c r="L478" s="434"/>
    </row>
    <row r="479" spans="3:12" s="99" customFormat="1" x14ac:dyDescent="0.25">
      <c r="C479" s="434"/>
      <c r="E479" s="434"/>
      <c r="F479" s="434"/>
      <c r="G479" s="434"/>
      <c r="H479" s="434"/>
      <c r="I479" s="434"/>
      <c r="J479" s="434"/>
      <c r="K479" s="434"/>
      <c r="L479" s="434"/>
    </row>
    <row r="480" spans="3:12" s="99" customFormat="1" x14ac:dyDescent="0.25">
      <c r="C480" s="434"/>
      <c r="E480" s="434"/>
      <c r="F480" s="434"/>
      <c r="G480" s="434"/>
      <c r="H480" s="434"/>
      <c r="I480" s="434"/>
      <c r="J480" s="434"/>
      <c r="K480" s="434"/>
      <c r="L480" s="434"/>
    </row>
    <row r="481" spans="3:12" s="99" customFormat="1" x14ac:dyDescent="0.25">
      <c r="C481" s="434"/>
      <c r="E481" s="434"/>
      <c r="F481" s="434"/>
      <c r="G481" s="434"/>
      <c r="H481" s="434"/>
      <c r="I481" s="434"/>
      <c r="J481" s="434"/>
      <c r="K481" s="434"/>
      <c r="L481" s="434"/>
    </row>
    <row r="482" spans="3:12" s="99" customFormat="1" x14ac:dyDescent="0.25">
      <c r="C482" s="434"/>
      <c r="E482" s="434"/>
      <c r="F482" s="434"/>
      <c r="G482" s="434"/>
      <c r="H482" s="434"/>
      <c r="I482" s="434"/>
      <c r="J482" s="434"/>
      <c r="K482" s="434"/>
      <c r="L482" s="434"/>
    </row>
    <row r="483" spans="3:12" s="99" customFormat="1" x14ac:dyDescent="0.25">
      <c r="C483" s="434"/>
      <c r="E483" s="434"/>
      <c r="F483" s="434"/>
      <c r="G483" s="434"/>
      <c r="H483" s="434"/>
      <c r="I483" s="434"/>
      <c r="J483" s="434"/>
      <c r="K483" s="434"/>
      <c r="L483" s="434"/>
    </row>
    <row r="484" spans="3:12" s="99" customFormat="1" x14ac:dyDescent="0.25">
      <c r="C484" s="434"/>
      <c r="E484" s="434"/>
      <c r="F484" s="434"/>
      <c r="G484" s="434"/>
      <c r="H484" s="434"/>
      <c r="I484" s="434"/>
      <c r="J484" s="434"/>
      <c r="K484" s="434"/>
      <c r="L484" s="434"/>
    </row>
    <row r="485" spans="3:12" s="99" customFormat="1" x14ac:dyDescent="0.25">
      <c r="C485" s="434"/>
      <c r="E485" s="434"/>
      <c r="F485" s="434"/>
      <c r="G485" s="434"/>
      <c r="H485" s="434"/>
      <c r="I485" s="434"/>
      <c r="J485" s="434"/>
      <c r="K485" s="434"/>
      <c r="L485" s="434"/>
    </row>
    <row r="486" spans="3:12" s="99" customFormat="1" x14ac:dyDescent="0.25">
      <c r="C486" s="434"/>
      <c r="E486" s="434"/>
      <c r="F486" s="434"/>
      <c r="G486" s="434"/>
      <c r="H486" s="434"/>
      <c r="I486" s="434"/>
      <c r="J486" s="434"/>
      <c r="K486" s="434"/>
      <c r="L486" s="434"/>
    </row>
    <row r="487" spans="3:12" s="99" customFormat="1" x14ac:dyDescent="0.25">
      <c r="C487" s="434"/>
      <c r="E487" s="434"/>
      <c r="F487" s="434"/>
      <c r="G487" s="434"/>
      <c r="H487" s="434"/>
      <c r="I487" s="434"/>
      <c r="J487" s="434"/>
      <c r="K487" s="434"/>
      <c r="L487" s="434"/>
    </row>
    <row r="488" spans="3:12" s="99" customFormat="1" x14ac:dyDescent="0.25">
      <c r="C488" s="434"/>
      <c r="E488" s="434"/>
      <c r="F488" s="434"/>
      <c r="G488" s="434"/>
      <c r="H488" s="434"/>
      <c r="I488" s="434"/>
      <c r="J488" s="434"/>
      <c r="K488" s="434"/>
      <c r="L488" s="434"/>
    </row>
    <row r="489" spans="3:12" s="99" customFormat="1" x14ac:dyDescent="0.25">
      <c r="C489" s="434"/>
      <c r="E489" s="434"/>
      <c r="F489" s="434"/>
      <c r="G489" s="434"/>
      <c r="H489" s="434"/>
      <c r="I489" s="434"/>
      <c r="J489" s="434"/>
      <c r="K489" s="434"/>
      <c r="L489" s="434"/>
    </row>
    <row r="490" spans="3:12" s="99" customFormat="1" x14ac:dyDescent="0.25">
      <c r="C490" s="434"/>
      <c r="E490" s="434"/>
      <c r="F490" s="434"/>
      <c r="G490" s="434"/>
      <c r="H490" s="434"/>
      <c r="I490" s="434"/>
      <c r="J490" s="434"/>
      <c r="K490" s="434"/>
      <c r="L490" s="434"/>
    </row>
    <row r="491" spans="3:12" s="99" customFormat="1" x14ac:dyDescent="0.25">
      <c r="C491" s="434"/>
      <c r="E491" s="434"/>
      <c r="F491" s="434"/>
      <c r="G491" s="434"/>
      <c r="H491" s="434"/>
      <c r="I491" s="434"/>
      <c r="J491" s="434"/>
      <c r="K491" s="434"/>
      <c r="L491" s="434"/>
    </row>
    <row r="492" spans="3:12" s="99" customFormat="1" x14ac:dyDescent="0.25">
      <c r="C492" s="434"/>
      <c r="E492" s="434"/>
      <c r="F492" s="434"/>
      <c r="G492" s="434"/>
      <c r="H492" s="434"/>
      <c r="I492" s="434"/>
      <c r="J492" s="434"/>
      <c r="K492" s="434"/>
      <c r="L492" s="434"/>
    </row>
    <row r="493" spans="3:12" s="99" customFormat="1" x14ac:dyDescent="0.25">
      <c r="C493" s="434"/>
      <c r="E493" s="434"/>
      <c r="F493" s="434"/>
      <c r="G493" s="434"/>
      <c r="H493" s="434"/>
      <c r="I493" s="434"/>
      <c r="J493" s="434"/>
      <c r="K493" s="434"/>
      <c r="L493" s="434"/>
    </row>
    <row r="494" spans="3:12" s="99" customFormat="1" x14ac:dyDescent="0.25">
      <c r="C494" s="434"/>
      <c r="E494" s="434"/>
      <c r="F494" s="434"/>
      <c r="G494" s="434"/>
      <c r="H494" s="434"/>
      <c r="I494" s="434"/>
      <c r="J494" s="434"/>
      <c r="K494" s="434"/>
      <c r="L494" s="434"/>
    </row>
    <row r="495" spans="3:12" s="99" customFormat="1" x14ac:dyDescent="0.25">
      <c r="C495" s="434"/>
      <c r="E495" s="434"/>
      <c r="F495" s="434"/>
      <c r="G495" s="434"/>
      <c r="H495" s="434"/>
      <c r="I495" s="434"/>
      <c r="J495" s="434"/>
      <c r="K495" s="434"/>
      <c r="L495" s="434"/>
    </row>
    <row r="496" spans="3:12" s="99" customFormat="1" x14ac:dyDescent="0.25">
      <c r="C496" s="434"/>
      <c r="E496" s="434"/>
      <c r="F496" s="434"/>
      <c r="G496" s="434"/>
      <c r="H496" s="434"/>
      <c r="I496" s="434"/>
      <c r="J496" s="434"/>
      <c r="K496" s="434"/>
      <c r="L496" s="434"/>
    </row>
    <row r="497" spans="3:12" s="99" customFormat="1" x14ac:dyDescent="0.25">
      <c r="C497" s="434"/>
      <c r="E497" s="434"/>
      <c r="F497" s="434"/>
      <c r="G497" s="434"/>
      <c r="H497" s="434"/>
      <c r="I497" s="434"/>
      <c r="J497" s="434"/>
      <c r="K497" s="434"/>
      <c r="L497" s="434"/>
    </row>
    <row r="498" spans="3:12" s="99" customFormat="1" x14ac:dyDescent="0.25">
      <c r="C498" s="434"/>
      <c r="E498" s="434"/>
      <c r="F498" s="434"/>
      <c r="G498" s="434"/>
      <c r="H498" s="434"/>
      <c r="I498" s="434"/>
      <c r="J498" s="434"/>
      <c r="K498" s="434"/>
      <c r="L498" s="434"/>
    </row>
    <row r="499" spans="3:12" s="99" customFormat="1" x14ac:dyDescent="0.25">
      <c r="C499" s="434"/>
      <c r="E499" s="434"/>
      <c r="F499" s="434"/>
      <c r="G499" s="434"/>
      <c r="H499" s="434"/>
      <c r="I499" s="434"/>
      <c r="J499" s="434"/>
      <c r="K499" s="434"/>
      <c r="L499" s="434"/>
    </row>
    <row r="500" spans="3:12" s="99" customFormat="1" x14ac:dyDescent="0.25">
      <c r="C500" s="434"/>
      <c r="E500" s="434"/>
      <c r="F500" s="434"/>
      <c r="G500" s="434"/>
      <c r="H500" s="434"/>
      <c r="I500" s="434"/>
      <c r="J500" s="434"/>
      <c r="K500" s="434"/>
      <c r="L500" s="434"/>
    </row>
    <row r="501" spans="3:12" s="99" customFormat="1" x14ac:dyDescent="0.25">
      <c r="C501" s="434"/>
      <c r="E501" s="434"/>
      <c r="F501" s="434"/>
      <c r="G501" s="434"/>
      <c r="H501" s="434"/>
      <c r="I501" s="434"/>
      <c r="J501" s="434"/>
      <c r="K501" s="434"/>
      <c r="L501" s="434"/>
    </row>
    <row r="502" spans="3:12" s="99" customFormat="1" x14ac:dyDescent="0.25">
      <c r="C502" s="434"/>
      <c r="E502" s="434"/>
      <c r="F502" s="434"/>
      <c r="G502" s="434"/>
      <c r="H502" s="434"/>
      <c r="I502" s="434"/>
      <c r="J502" s="434"/>
      <c r="K502" s="434"/>
      <c r="L502" s="434"/>
    </row>
    <row r="503" spans="3:12" s="99" customFormat="1" x14ac:dyDescent="0.25">
      <c r="C503" s="434"/>
      <c r="E503" s="434"/>
      <c r="F503" s="434"/>
      <c r="G503" s="434"/>
      <c r="H503" s="434"/>
      <c r="I503" s="434"/>
      <c r="J503" s="434"/>
      <c r="K503" s="434"/>
      <c r="L503" s="434"/>
    </row>
    <row r="504" spans="3:12" s="99" customFormat="1" x14ac:dyDescent="0.25">
      <c r="C504" s="434"/>
      <c r="E504" s="434"/>
      <c r="F504" s="434"/>
      <c r="G504" s="434"/>
      <c r="H504" s="434"/>
      <c r="I504" s="434"/>
      <c r="J504" s="434"/>
      <c r="K504" s="434"/>
      <c r="L504" s="434"/>
    </row>
    <row r="505" spans="3:12" s="99" customFormat="1" x14ac:dyDescent="0.25">
      <c r="C505" s="434"/>
      <c r="E505" s="434"/>
      <c r="F505" s="434"/>
      <c r="G505" s="434"/>
      <c r="H505" s="434"/>
      <c r="I505" s="434"/>
      <c r="J505" s="434"/>
      <c r="K505" s="434"/>
      <c r="L505" s="434"/>
    </row>
    <row r="506" spans="3:12" s="99" customFormat="1" x14ac:dyDescent="0.25">
      <c r="C506" s="434"/>
      <c r="E506" s="434"/>
      <c r="F506" s="434"/>
      <c r="G506" s="434"/>
      <c r="H506" s="434"/>
      <c r="I506" s="434"/>
      <c r="J506" s="434"/>
      <c r="K506" s="434"/>
      <c r="L506" s="434"/>
    </row>
    <row r="507" spans="3:12" s="99" customFormat="1" x14ac:dyDescent="0.25">
      <c r="C507" s="434"/>
      <c r="E507" s="434"/>
      <c r="F507" s="434"/>
      <c r="G507" s="434"/>
      <c r="H507" s="434"/>
      <c r="I507" s="434"/>
      <c r="J507" s="434"/>
      <c r="K507" s="434"/>
      <c r="L507" s="434"/>
    </row>
    <row r="508" spans="3:12" s="99" customFormat="1" x14ac:dyDescent="0.25">
      <c r="C508" s="434"/>
      <c r="E508" s="434"/>
      <c r="F508" s="434"/>
      <c r="G508" s="434"/>
      <c r="H508" s="434"/>
      <c r="I508" s="434"/>
      <c r="J508" s="434"/>
      <c r="K508" s="434"/>
      <c r="L508" s="434"/>
    </row>
    <row r="509" spans="3:12" s="99" customFormat="1" x14ac:dyDescent="0.25">
      <c r="C509" s="434"/>
      <c r="E509" s="434"/>
      <c r="F509" s="434"/>
      <c r="G509" s="434"/>
      <c r="H509" s="434"/>
      <c r="I509" s="434"/>
      <c r="J509" s="434"/>
      <c r="K509" s="434"/>
      <c r="L509" s="434"/>
    </row>
    <row r="510" spans="3:12" s="99" customFormat="1" x14ac:dyDescent="0.25">
      <c r="C510" s="434"/>
      <c r="E510" s="434"/>
      <c r="F510" s="434"/>
      <c r="G510" s="434"/>
      <c r="H510" s="434"/>
      <c r="I510" s="434"/>
      <c r="J510" s="434"/>
      <c r="K510" s="434"/>
      <c r="L510" s="434"/>
    </row>
    <row r="511" spans="3:12" s="99" customFormat="1" x14ac:dyDescent="0.25">
      <c r="C511" s="434"/>
      <c r="E511" s="434"/>
      <c r="F511" s="434"/>
      <c r="G511" s="434"/>
      <c r="H511" s="434"/>
      <c r="I511" s="434"/>
      <c r="J511" s="434"/>
      <c r="K511" s="434"/>
      <c r="L511" s="434"/>
    </row>
    <row r="512" spans="3:12" s="99" customFormat="1" x14ac:dyDescent="0.25">
      <c r="C512" s="434"/>
      <c r="E512" s="434"/>
      <c r="F512" s="434"/>
      <c r="G512" s="434"/>
      <c r="H512" s="434"/>
      <c r="I512" s="434"/>
      <c r="J512" s="434"/>
      <c r="K512" s="434"/>
      <c r="L512" s="434"/>
    </row>
    <row r="513" spans="3:12" s="99" customFormat="1" x14ac:dyDescent="0.25">
      <c r="C513" s="434"/>
      <c r="E513" s="434"/>
      <c r="F513" s="434"/>
      <c r="G513" s="434"/>
      <c r="H513" s="434"/>
      <c r="I513" s="434"/>
      <c r="J513" s="434"/>
      <c r="K513" s="434"/>
      <c r="L513" s="434"/>
    </row>
    <row r="514" spans="3:12" s="99" customFormat="1" x14ac:dyDescent="0.25">
      <c r="C514" s="434"/>
      <c r="E514" s="434"/>
      <c r="F514" s="434"/>
      <c r="G514" s="434"/>
      <c r="H514" s="434"/>
      <c r="I514" s="434"/>
      <c r="J514" s="434"/>
      <c r="K514" s="434"/>
      <c r="L514" s="434"/>
    </row>
    <row r="515" spans="3:12" s="99" customFormat="1" x14ac:dyDescent="0.25">
      <c r="C515" s="434"/>
      <c r="E515" s="434"/>
      <c r="F515" s="434"/>
      <c r="G515" s="434"/>
      <c r="H515" s="434"/>
      <c r="I515" s="434"/>
      <c r="J515" s="434"/>
      <c r="K515" s="434"/>
      <c r="L515" s="434"/>
    </row>
    <row r="516" spans="3:12" s="99" customFormat="1" x14ac:dyDescent="0.25">
      <c r="C516" s="434"/>
      <c r="E516" s="434"/>
      <c r="F516" s="434"/>
      <c r="G516" s="434"/>
      <c r="H516" s="434"/>
      <c r="I516" s="434"/>
      <c r="J516" s="434"/>
      <c r="K516" s="434"/>
      <c r="L516" s="434"/>
    </row>
    <row r="517" spans="3:12" s="99" customFormat="1" x14ac:dyDescent="0.25">
      <c r="C517" s="434"/>
      <c r="E517" s="434"/>
      <c r="F517" s="434"/>
      <c r="G517" s="434"/>
      <c r="H517" s="434"/>
      <c r="I517" s="434"/>
      <c r="J517" s="434"/>
      <c r="K517" s="434"/>
      <c r="L517" s="434"/>
    </row>
    <row r="518" spans="3:12" s="99" customFormat="1" x14ac:dyDescent="0.25">
      <c r="C518" s="434"/>
      <c r="E518" s="434"/>
      <c r="F518" s="434"/>
      <c r="G518" s="434"/>
      <c r="H518" s="434"/>
      <c r="I518" s="434"/>
      <c r="J518" s="434"/>
      <c r="K518" s="434"/>
      <c r="L518" s="434"/>
    </row>
    <row r="519" spans="3:12" s="99" customFormat="1" x14ac:dyDescent="0.25">
      <c r="C519" s="434"/>
      <c r="E519" s="434"/>
      <c r="F519" s="434"/>
      <c r="G519" s="434"/>
      <c r="H519" s="434"/>
      <c r="I519" s="434"/>
      <c r="J519" s="434"/>
      <c r="K519" s="434"/>
      <c r="L519" s="434"/>
    </row>
    <row r="520" spans="3:12" s="99" customFormat="1" x14ac:dyDescent="0.25">
      <c r="C520" s="434"/>
      <c r="E520" s="434"/>
      <c r="F520" s="434"/>
      <c r="G520" s="434"/>
      <c r="H520" s="434"/>
      <c r="I520" s="434"/>
      <c r="J520" s="434"/>
      <c r="K520" s="434"/>
      <c r="L520" s="434"/>
    </row>
    <row r="521" spans="3:12" s="99" customFormat="1" x14ac:dyDescent="0.25">
      <c r="C521" s="434"/>
      <c r="E521" s="434"/>
      <c r="F521" s="434"/>
      <c r="G521" s="434"/>
      <c r="H521" s="434"/>
      <c r="I521" s="434"/>
      <c r="J521" s="434"/>
      <c r="K521" s="434"/>
      <c r="L521" s="434"/>
    </row>
    <row r="522" spans="3:12" s="99" customFormat="1" x14ac:dyDescent="0.25">
      <c r="C522" s="434"/>
      <c r="E522" s="434"/>
      <c r="F522" s="434"/>
      <c r="G522" s="434"/>
      <c r="H522" s="434"/>
      <c r="I522" s="434"/>
      <c r="J522" s="434"/>
      <c r="K522" s="434"/>
      <c r="L522" s="434"/>
    </row>
    <row r="523" spans="3:12" s="99" customFormat="1" x14ac:dyDescent="0.25">
      <c r="C523" s="434"/>
      <c r="E523" s="434"/>
      <c r="F523" s="434"/>
      <c r="G523" s="434"/>
      <c r="H523" s="434"/>
      <c r="I523" s="434"/>
      <c r="J523" s="434"/>
      <c r="K523" s="434"/>
      <c r="L523" s="434"/>
    </row>
    <row r="524" spans="3:12" s="99" customFormat="1" x14ac:dyDescent="0.25">
      <c r="C524" s="434"/>
      <c r="E524" s="434"/>
      <c r="F524" s="434"/>
      <c r="G524" s="434"/>
      <c r="H524" s="434"/>
      <c r="I524" s="434"/>
      <c r="J524" s="434"/>
      <c r="K524" s="434"/>
      <c r="L524" s="434"/>
    </row>
    <row r="525" spans="3:12" s="99" customFormat="1" x14ac:dyDescent="0.25">
      <c r="C525" s="434"/>
      <c r="E525" s="434"/>
      <c r="F525" s="434"/>
      <c r="G525" s="434"/>
      <c r="H525" s="434"/>
      <c r="I525" s="434"/>
      <c r="J525" s="434"/>
      <c r="K525" s="434"/>
      <c r="L525" s="434"/>
    </row>
    <row r="526" spans="3:12" s="99" customFormat="1" x14ac:dyDescent="0.25">
      <c r="C526" s="434"/>
      <c r="E526" s="434"/>
      <c r="F526" s="434"/>
      <c r="G526" s="434"/>
      <c r="H526" s="434"/>
      <c r="I526" s="434"/>
      <c r="J526" s="434"/>
      <c r="K526" s="434"/>
      <c r="L526" s="434"/>
    </row>
    <row r="527" spans="3:12" s="99" customFormat="1" x14ac:dyDescent="0.25">
      <c r="C527" s="434"/>
      <c r="E527" s="434"/>
      <c r="F527" s="434"/>
      <c r="G527" s="434"/>
      <c r="H527" s="434"/>
      <c r="I527" s="434"/>
      <c r="J527" s="434"/>
      <c r="K527" s="434"/>
      <c r="L527" s="434"/>
    </row>
    <row r="528" spans="3:12" s="99" customFormat="1" x14ac:dyDescent="0.25">
      <c r="C528" s="434"/>
      <c r="E528" s="434"/>
      <c r="F528" s="434"/>
      <c r="G528" s="434"/>
      <c r="H528" s="434"/>
      <c r="I528" s="434"/>
      <c r="J528" s="434"/>
      <c r="K528" s="434"/>
      <c r="L528" s="434"/>
    </row>
    <row r="529" spans="3:12" s="99" customFormat="1" x14ac:dyDescent="0.25">
      <c r="C529" s="434"/>
      <c r="E529" s="434"/>
      <c r="F529" s="434"/>
      <c r="G529" s="434"/>
      <c r="H529" s="434"/>
      <c r="I529" s="434"/>
      <c r="J529" s="434"/>
      <c r="K529" s="434"/>
      <c r="L529" s="434"/>
    </row>
    <row r="530" spans="3:12" s="99" customFormat="1" x14ac:dyDescent="0.25">
      <c r="C530" s="434"/>
      <c r="E530" s="434"/>
      <c r="F530" s="434"/>
      <c r="G530" s="434"/>
      <c r="H530" s="434"/>
      <c r="I530" s="434"/>
      <c r="J530" s="434"/>
      <c r="K530" s="434"/>
      <c r="L530" s="434"/>
    </row>
    <row r="531" spans="3:12" s="99" customFormat="1" x14ac:dyDescent="0.25">
      <c r="C531" s="434"/>
      <c r="E531" s="434"/>
      <c r="F531" s="434"/>
      <c r="G531" s="434"/>
      <c r="H531" s="434"/>
      <c r="I531" s="434"/>
      <c r="J531" s="434"/>
      <c r="K531" s="434"/>
      <c r="L531" s="434"/>
    </row>
    <row r="532" spans="3:12" s="99" customFormat="1" x14ac:dyDescent="0.25">
      <c r="C532" s="434"/>
      <c r="E532" s="434"/>
      <c r="F532" s="434"/>
      <c r="G532" s="434"/>
      <c r="H532" s="434"/>
      <c r="I532" s="434"/>
      <c r="J532" s="434"/>
      <c r="K532" s="434"/>
      <c r="L532" s="434"/>
    </row>
    <row r="533" spans="3:12" s="99" customFormat="1" x14ac:dyDescent="0.25">
      <c r="C533" s="434"/>
      <c r="E533" s="434"/>
      <c r="F533" s="434"/>
      <c r="G533" s="434"/>
      <c r="H533" s="434"/>
      <c r="I533" s="434"/>
      <c r="J533" s="434"/>
      <c r="K533" s="434"/>
      <c r="L533" s="434"/>
    </row>
    <row r="534" spans="3:12" s="99" customFormat="1" x14ac:dyDescent="0.25">
      <c r="C534" s="434"/>
      <c r="E534" s="434"/>
      <c r="F534" s="434"/>
      <c r="G534" s="434"/>
      <c r="H534" s="434"/>
      <c r="I534" s="434"/>
      <c r="J534" s="434"/>
      <c r="K534" s="434"/>
      <c r="L534" s="434"/>
    </row>
    <row r="535" spans="3:12" s="99" customFormat="1" x14ac:dyDescent="0.25">
      <c r="C535" s="434"/>
      <c r="E535" s="434"/>
      <c r="F535" s="434"/>
      <c r="G535" s="434"/>
      <c r="H535" s="434"/>
      <c r="I535" s="434"/>
      <c r="J535" s="434"/>
      <c r="K535" s="434"/>
      <c r="L535" s="434"/>
    </row>
    <row r="536" spans="3:12" s="99" customFormat="1" x14ac:dyDescent="0.25">
      <c r="C536" s="434"/>
      <c r="E536" s="434"/>
      <c r="F536" s="434"/>
      <c r="G536" s="434"/>
      <c r="H536" s="434"/>
      <c r="I536" s="434"/>
      <c r="J536" s="434"/>
      <c r="K536" s="434"/>
      <c r="L536" s="434"/>
    </row>
    <row r="537" spans="3:12" s="99" customFormat="1" x14ac:dyDescent="0.25">
      <c r="C537" s="434"/>
      <c r="E537" s="434"/>
      <c r="F537" s="434"/>
      <c r="G537" s="434"/>
      <c r="H537" s="434"/>
      <c r="I537" s="434"/>
      <c r="J537" s="434"/>
      <c r="K537" s="434"/>
      <c r="L537" s="434"/>
    </row>
    <row r="538" spans="3:12" s="99" customFormat="1" x14ac:dyDescent="0.25">
      <c r="C538" s="434"/>
      <c r="E538" s="434"/>
      <c r="F538" s="434"/>
      <c r="G538" s="434"/>
      <c r="H538" s="434"/>
      <c r="I538" s="434"/>
      <c r="J538" s="434"/>
      <c r="K538" s="434"/>
      <c r="L538" s="434"/>
    </row>
    <row r="539" spans="3:12" s="99" customFormat="1" x14ac:dyDescent="0.25">
      <c r="C539" s="434"/>
      <c r="E539" s="434"/>
      <c r="F539" s="434"/>
      <c r="G539" s="434"/>
      <c r="H539" s="434"/>
      <c r="I539" s="434"/>
      <c r="J539" s="434"/>
      <c r="K539" s="434"/>
      <c r="L539" s="434"/>
    </row>
    <row r="540" spans="3:12" s="99" customFormat="1" x14ac:dyDescent="0.25">
      <c r="C540" s="434"/>
      <c r="E540" s="434"/>
      <c r="F540" s="434"/>
      <c r="G540" s="434"/>
      <c r="H540" s="434"/>
      <c r="I540" s="434"/>
      <c r="J540" s="434"/>
      <c r="K540" s="434"/>
      <c r="L540" s="434"/>
    </row>
    <row r="541" spans="3:12" s="99" customFormat="1" x14ac:dyDescent="0.25">
      <c r="C541" s="434"/>
      <c r="E541" s="434"/>
      <c r="F541" s="434"/>
      <c r="G541" s="434"/>
      <c r="H541" s="434"/>
      <c r="I541" s="434"/>
      <c r="J541" s="434"/>
      <c r="K541" s="434"/>
      <c r="L541" s="434"/>
    </row>
    <row r="542" spans="3:12" s="99" customFormat="1" x14ac:dyDescent="0.25">
      <c r="C542" s="434"/>
      <c r="E542" s="434"/>
      <c r="F542" s="434"/>
      <c r="G542" s="434"/>
      <c r="H542" s="434"/>
      <c r="I542" s="434"/>
      <c r="J542" s="434"/>
      <c r="K542" s="434"/>
      <c r="L542" s="434"/>
    </row>
    <row r="543" spans="3:12" s="99" customFormat="1" x14ac:dyDescent="0.25">
      <c r="C543" s="434"/>
      <c r="E543" s="434"/>
      <c r="F543" s="434"/>
      <c r="G543" s="434"/>
      <c r="H543" s="434"/>
      <c r="I543" s="434"/>
      <c r="J543" s="434"/>
      <c r="K543" s="434"/>
      <c r="L543" s="434"/>
    </row>
    <row r="544" spans="3:12" s="99" customFormat="1" x14ac:dyDescent="0.25">
      <c r="C544" s="434"/>
      <c r="E544" s="434"/>
      <c r="F544" s="434"/>
      <c r="G544" s="434"/>
      <c r="H544" s="434"/>
      <c r="I544" s="434"/>
      <c r="J544" s="434"/>
      <c r="K544" s="434"/>
      <c r="L544" s="434"/>
    </row>
    <row r="545" spans="3:12" s="99" customFormat="1" x14ac:dyDescent="0.25">
      <c r="C545" s="434"/>
      <c r="E545" s="434"/>
      <c r="F545" s="434"/>
      <c r="G545" s="434"/>
      <c r="H545" s="434"/>
      <c r="I545" s="434"/>
      <c r="J545" s="434"/>
      <c r="K545" s="434"/>
      <c r="L545" s="434"/>
    </row>
    <row r="546" spans="3:12" s="99" customFormat="1" x14ac:dyDescent="0.25">
      <c r="C546" s="434"/>
      <c r="E546" s="434"/>
      <c r="F546" s="434"/>
      <c r="G546" s="434"/>
      <c r="H546" s="434"/>
      <c r="I546" s="434"/>
      <c r="J546" s="434"/>
      <c r="K546" s="434"/>
      <c r="L546" s="434"/>
    </row>
    <row r="547" spans="3:12" s="99" customFormat="1" x14ac:dyDescent="0.25">
      <c r="C547" s="434"/>
      <c r="E547" s="434"/>
      <c r="F547" s="434"/>
      <c r="G547" s="434"/>
      <c r="H547" s="434"/>
      <c r="I547" s="434"/>
      <c r="J547" s="434"/>
      <c r="K547" s="434"/>
      <c r="L547" s="434"/>
    </row>
    <row r="548" spans="3:12" s="99" customFormat="1" x14ac:dyDescent="0.25">
      <c r="C548" s="434"/>
      <c r="E548" s="434"/>
      <c r="F548" s="434"/>
      <c r="G548" s="434"/>
      <c r="H548" s="434"/>
      <c r="I548" s="434"/>
      <c r="J548" s="434"/>
      <c r="K548" s="434"/>
      <c r="L548" s="434"/>
    </row>
    <row r="549" spans="3:12" s="99" customFormat="1" x14ac:dyDescent="0.25">
      <c r="C549" s="434"/>
      <c r="E549" s="434"/>
      <c r="F549" s="434"/>
      <c r="G549" s="434"/>
      <c r="H549" s="434"/>
      <c r="I549" s="434"/>
      <c r="J549" s="434"/>
      <c r="K549" s="434"/>
      <c r="L549" s="434"/>
    </row>
    <row r="550" spans="3:12" s="99" customFormat="1" x14ac:dyDescent="0.25">
      <c r="C550" s="434"/>
      <c r="E550" s="434"/>
      <c r="F550" s="434"/>
      <c r="G550" s="434"/>
      <c r="H550" s="434"/>
      <c r="I550" s="434"/>
      <c r="J550" s="434"/>
      <c r="K550" s="434"/>
      <c r="L550" s="434"/>
    </row>
    <row r="551" spans="3:12" s="99" customFormat="1" x14ac:dyDescent="0.25">
      <c r="C551" s="434"/>
      <c r="E551" s="434"/>
      <c r="F551" s="434"/>
      <c r="G551" s="434"/>
      <c r="H551" s="434"/>
      <c r="I551" s="434"/>
      <c r="J551" s="434"/>
      <c r="K551" s="434"/>
      <c r="L551" s="434"/>
    </row>
    <row r="552" spans="3:12" s="99" customFormat="1" x14ac:dyDescent="0.25">
      <c r="C552" s="434"/>
      <c r="E552" s="434"/>
      <c r="F552" s="434"/>
      <c r="G552" s="434"/>
      <c r="H552" s="434"/>
      <c r="I552" s="434"/>
      <c r="J552" s="434"/>
      <c r="K552" s="434"/>
      <c r="L552" s="434"/>
    </row>
    <row r="553" spans="3:12" s="99" customFormat="1" x14ac:dyDescent="0.25">
      <c r="C553" s="434"/>
      <c r="E553" s="434"/>
      <c r="F553" s="434"/>
      <c r="G553" s="434"/>
      <c r="H553" s="434"/>
      <c r="I553" s="434"/>
      <c r="J553" s="434"/>
      <c r="K553" s="434"/>
      <c r="L553" s="434"/>
    </row>
    <row r="554" spans="3:12" s="99" customFormat="1" x14ac:dyDescent="0.25">
      <c r="C554" s="434"/>
      <c r="E554" s="434"/>
      <c r="F554" s="434"/>
      <c r="G554" s="434"/>
      <c r="H554" s="434"/>
      <c r="I554" s="434"/>
      <c r="J554" s="434"/>
      <c r="K554" s="434"/>
      <c r="L554" s="434"/>
    </row>
    <row r="555" spans="3:12" s="99" customFormat="1" x14ac:dyDescent="0.25">
      <c r="C555" s="434"/>
      <c r="E555" s="434"/>
      <c r="F555" s="434"/>
      <c r="G555" s="434"/>
      <c r="H555" s="434"/>
      <c r="I555" s="434"/>
      <c r="J555" s="434"/>
      <c r="K555" s="434"/>
      <c r="L555" s="434"/>
    </row>
    <row r="556" spans="3:12" s="99" customFormat="1" x14ac:dyDescent="0.25">
      <c r="C556" s="434"/>
      <c r="E556" s="434"/>
      <c r="F556" s="434"/>
      <c r="G556" s="434"/>
      <c r="H556" s="434"/>
      <c r="I556" s="434"/>
      <c r="J556" s="434"/>
      <c r="K556" s="434"/>
      <c r="L556" s="434"/>
    </row>
    <row r="557" spans="3:12" s="99" customFormat="1" x14ac:dyDescent="0.25">
      <c r="C557" s="434"/>
      <c r="E557" s="434"/>
      <c r="F557" s="434"/>
      <c r="G557" s="434"/>
      <c r="H557" s="434"/>
      <c r="I557" s="434"/>
      <c r="J557" s="434"/>
      <c r="K557" s="434"/>
      <c r="L557" s="434"/>
    </row>
    <row r="558" spans="3:12" s="99" customFormat="1" x14ac:dyDescent="0.25">
      <c r="C558" s="434"/>
      <c r="E558" s="434"/>
      <c r="F558" s="434"/>
      <c r="G558" s="434"/>
      <c r="H558" s="434"/>
      <c r="I558" s="434"/>
      <c r="J558" s="434"/>
      <c r="K558" s="434"/>
      <c r="L558" s="434"/>
    </row>
    <row r="559" spans="3:12" s="99" customFormat="1" x14ac:dyDescent="0.25">
      <c r="C559" s="434"/>
      <c r="E559" s="434"/>
      <c r="F559" s="434"/>
      <c r="G559" s="434"/>
      <c r="H559" s="434"/>
      <c r="I559" s="434"/>
      <c r="J559" s="434"/>
      <c r="K559" s="434"/>
      <c r="L559" s="434"/>
    </row>
    <row r="560" spans="3:12" s="99" customFormat="1" x14ac:dyDescent="0.25">
      <c r="C560" s="434"/>
      <c r="E560" s="434"/>
      <c r="F560" s="434"/>
      <c r="G560" s="434"/>
      <c r="H560" s="434"/>
      <c r="I560" s="434"/>
      <c r="J560" s="434"/>
      <c r="K560" s="434"/>
      <c r="L560" s="434"/>
    </row>
    <row r="561" spans="3:12" s="99" customFormat="1" x14ac:dyDescent="0.25">
      <c r="C561" s="434"/>
      <c r="E561" s="434"/>
      <c r="F561" s="434"/>
      <c r="G561" s="434"/>
      <c r="H561" s="434"/>
      <c r="I561" s="434"/>
      <c r="J561" s="434"/>
      <c r="K561" s="434"/>
      <c r="L561" s="434"/>
    </row>
    <row r="562" spans="3:12" s="99" customFormat="1" x14ac:dyDescent="0.25">
      <c r="C562" s="434"/>
      <c r="E562" s="434"/>
      <c r="F562" s="434"/>
      <c r="G562" s="434"/>
      <c r="H562" s="434"/>
      <c r="I562" s="434"/>
      <c r="J562" s="434"/>
      <c r="K562" s="434"/>
      <c r="L562" s="434"/>
    </row>
    <row r="563" spans="3:12" s="99" customFormat="1" x14ac:dyDescent="0.25">
      <c r="C563" s="434"/>
      <c r="E563" s="434"/>
      <c r="F563" s="434"/>
      <c r="G563" s="434"/>
      <c r="H563" s="434"/>
      <c r="I563" s="434"/>
      <c r="J563" s="434"/>
      <c r="K563" s="434"/>
      <c r="L563" s="434"/>
    </row>
    <row r="564" spans="3:12" s="99" customFormat="1" x14ac:dyDescent="0.25">
      <c r="C564" s="434"/>
      <c r="E564" s="434"/>
      <c r="F564" s="434"/>
      <c r="G564" s="434"/>
      <c r="H564" s="434"/>
      <c r="I564" s="434"/>
      <c r="J564" s="434"/>
      <c r="K564" s="434"/>
      <c r="L564" s="434"/>
    </row>
    <row r="565" spans="3:12" s="99" customFormat="1" x14ac:dyDescent="0.25">
      <c r="C565" s="434"/>
      <c r="E565" s="434"/>
      <c r="F565" s="434"/>
      <c r="G565" s="434"/>
      <c r="H565" s="434"/>
      <c r="I565" s="434"/>
      <c r="J565" s="434"/>
      <c r="K565" s="434"/>
      <c r="L565" s="434"/>
    </row>
    <row r="566" spans="3:12" s="99" customFormat="1" x14ac:dyDescent="0.25">
      <c r="C566" s="434"/>
      <c r="E566" s="434"/>
      <c r="F566" s="434"/>
      <c r="G566" s="434"/>
      <c r="H566" s="434"/>
      <c r="I566" s="434"/>
      <c r="J566" s="434"/>
      <c r="K566" s="434"/>
      <c r="L566" s="434"/>
    </row>
    <row r="567" spans="3:12" s="99" customFormat="1" x14ac:dyDescent="0.25">
      <c r="C567" s="434"/>
      <c r="E567" s="434"/>
      <c r="F567" s="434"/>
      <c r="G567" s="434"/>
      <c r="H567" s="434"/>
      <c r="I567" s="434"/>
      <c r="J567" s="434"/>
      <c r="K567" s="434"/>
      <c r="L567" s="434"/>
    </row>
    <row r="568" spans="3:12" s="99" customFormat="1" x14ac:dyDescent="0.25">
      <c r="C568" s="434"/>
      <c r="E568" s="434"/>
      <c r="F568" s="434"/>
      <c r="G568" s="434"/>
      <c r="H568" s="434"/>
      <c r="I568" s="434"/>
      <c r="J568" s="434"/>
      <c r="K568" s="434"/>
      <c r="L568" s="434"/>
    </row>
    <row r="569" spans="3:12" s="99" customFormat="1" x14ac:dyDescent="0.25">
      <c r="C569" s="434"/>
      <c r="E569" s="434"/>
      <c r="F569" s="434"/>
      <c r="G569" s="434"/>
      <c r="H569" s="434"/>
      <c r="I569" s="434"/>
      <c r="J569" s="434"/>
      <c r="K569" s="434"/>
      <c r="L569" s="434"/>
    </row>
    <row r="570" spans="3:12" s="99" customFormat="1" x14ac:dyDescent="0.25">
      <c r="C570" s="434"/>
      <c r="E570" s="434"/>
      <c r="F570" s="434"/>
      <c r="G570" s="434"/>
      <c r="H570" s="434"/>
      <c r="I570" s="434"/>
      <c r="J570" s="434"/>
      <c r="K570" s="434"/>
      <c r="L570" s="434"/>
    </row>
    <row r="571" spans="3:12" s="99" customFormat="1" x14ac:dyDescent="0.25">
      <c r="C571" s="434"/>
      <c r="E571" s="434"/>
      <c r="F571" s="434"/>
      <c r="G571" s="434"/>
      <c r="H571" s="434"/>
      <c r="I571" s="434"/>
      <c r="J571" s="434"/>
      <c r="K571" s="434"/>
      <c r="L571" s="434"/>
    </row>
    <row r="572" spans="3:12" s="99" customFormat="1" x14ac:dyDescent="0.25">
      <c r="C572" s="434"/>
      <c r="E572" s="434"/>
      <c r="F572" s="434"/>
      <c r="G572" s="434"/>
      <c r="H572" s="434"/>
      <c r="I572" s="434"/>
      <c r="J572" s="434"/>
      <c r="K572" s="434"/>
      <c r="L572" s="434"/>
    </row>
    <row r="573" spans="3:12" s="99" customFormat="1" x14ac:dyDescent="0.25">
      <c r="C573" s="434"/>
      <c r="E573" s="434"/>
      <c r="F573" s="434"/>
      <c r="G573" s="434"/>
      <c r="H573" s="434"/>
      <c r="I573" s="434"/>
      <c r="J573" s="434"/>
      <c r="K573" s="434"/>
      <c r="L573" s="434"/>
    </row>
    <row r="574" spans="3:12" s="99" customFormat="1" x14ac:dyDescent="0.25">
      <c r="C574" s="434"/>
      <c r="E574" s="434"/>
      <c r="F574" s="434"/>
      <c r="G574" s="434"/>
      <c r="H574" s="434"/>
      <c r="I574" s="434"/>
      <c r="J574" s="434"/>
      <c r="K574" s="434"/>
      <c r="L574" s="434"/>
    </row>
    <row r="575" spans="3:12" s="99" customFormat="1" x14ac:dyDescent="0.25">
      <c r="C575" s="434"/>
      <c r="E575" s="434"/>
      <c r="F575" s="434"/>
      <c r="G575" s="434"/>
      <c r="H575" s="434"/>
      <c r="I575" s="434"/>
      <c r="J575" s="434"/>
      <c r="K575" s="434"/>
      <c r="L575" s="434"/>
    </row>
    <row r="576" spans="3:12" s="99" customFormat="1" x14ac:dyDescent="0.25">
      <c r="C576" s="434"/>
      <c r="E576" s="434"/>
      <c r="F576" s="434"/>
      <c r="G576" s="434"/>
      <c r="H576" s="434"/>
      <c r="I576" s="434"/>
      <c r="J576" s="434"/>
      <c r="K576" s="434"/>
      <c r="L576" s="434"/>
    </row>
    <row r="577" spans="3:12" s="99" customFormat="1" x14ac:dyDescent="0.25">
      <c r="C577" s="434"/>
      <c r="E577" s="434"/>
      <c r="F577" s="434"/>
      <c r="G577" s="434"/>
      <c r="H577" s="434"/>
      <c r="I577" s="434"/>
      <c r="J577" s="434"/>
      <c r="K577" s="434"/>
      <c r="L577" s="434"/>
    </row>
    <row r="578" spans="3:12" s="99" customFormat="1" x14ac:dyDescent="0.25">
      <c r="C578" s="434"/>
      <c r="E578" s="434"/>
      <c r="F578" s="434"/>
      <c r="G578" s="434"/>
      <c r="H578" s="434"/>
      <c r="I578" s="434"/>
      <c r="J578" s="434"/>
      <c r="K578" s="434"/>
      <c r="L578" s="434"/>
    </row>
    <row r="579" spans="3:12" s="99" customFormat="1" x14ac:dyDescent="0.25">
      <c r="C579" s="434"/>
      <c r="E579" s="434"/>
      <c r="F579" s="434"/>
      <c r="G579" s="434"/>
      <c r="H579" s="434"/>
      <c r="I579" s="434"/>
      <c r="J579" s="434"/>
      <c r="K579" s="434"/>
      <c r="L579" s="434"/>
    </row>
    <row r="580" spans="3:12" s="99" customFormat="1" x14ac:dyDescent="0.25">
      <c r="C580" s="434"/>
      <c r="E580" s="434"/>
      <c r="F580" s="434"/>
      <c r="G580" s="434"/>
      <c r="H580" s="434"/>
      <c r="I580" s="434"/>
      <c r="J580" s="434"/>
      <c r="K580" s="434"/>
      <c r="L580" s="434"/>
    </row>
    <row r="581" spans="3:12" s="99" customFormat="1" x14ac:dyDescent="0.25">
      <c r="C581" s="434"/>
      <c r="E581" s="434"/>
      <c r="F581" s="434"/>
      <c r="G581" s="434"/>
      <c r="H581" s="434"/>
      <c r="I581" s="434"/>
      <c r="J581" s="434"/>
      <c r="K581" s="434"/>
      <c r="L581" s="434"/>
    </row>
    <row r="582" spans="3:12" s="99" customFormat="1" x14ac:dyDescent="0.25">
      <c r="C582" s="434"/>
      <c r="E582" s="434"/>
      <c r="F582" s="434"/>
      <c r="G582" s="434"/>
      <c r="H582" s="434"/>
      <c r="I582" s="434"/>
      <c r="J582" s="434"/>
      <c r="K582" s="434"/>
      <c r="L582" s="434"/>
    </row>
    <row r="583" spans="3:12" s="99" customFormat="1" x14ac:dyDescent="0.25">
      <c r="C583" s="434"/>
      <c r="E583" s="434"/>
      <c r="F583" s="434"/>
      <c r="G583" s="434"/>
      <c r="H583" s="434"/>
      <c r="I583" s="434"/>
      <c r="J583" s="434"/>
      <c r="K583" s="434"/>
      <c r="L583" s="434"/>
    </row>
    <row r="584" spans="3:12" s="99" customFormat="1" x14ac:dyDescent="0.25">
      <c r="C584" s="434"/>
      <c r="E584" s="434"/>
      <c r="F584" s="434"/>
      <c r="G584" s="434"/>
      <c r="H584" s="434"/>
      <c r="I584" s="434"/>
      <c r="J584" s="434"/>
      <c r="K584" s="434"/>
      <c r="L584" s="434"/>
    </row>
    <row r="585" spans="3:12" s="99" customFormat="1" x14ac:dyDescent="0.25">
      <c r="C585" s="434"/>
      <c r="E585" s="434"/>
      <c r="F585" s="434"/>
      <c r="G585" s="434"/>
      <c r="H585" s="434"/>
      <c r="I585" s="434"/>
      <c r="J585" s="434"/>
      <c r="K585" s="434"/>
      <c r="L585" s="434"/>
    </row>
    <row r="586" spans="3:12" s="99" customFormat="1" x14ac:dyDescent="0.25">
      <c r="C586" s="434"/>
      <c r="E586" s="434"/>
      <c r="F586" s="434"/>
      <c r="G586" s="434"/>
      <c r="H586" s="434"/>
      <c r="I586" s="434"/>
      <c r="J586" s="434"/>
      <c r="K586" s="434"/>
      <c r="L586" s="434"/>
    </row>
    <row r="587" spans="3:12" s="99" customFormat="1" x14ac:dyDescent="0.25">
      <c r="C587" s="434"/>
      <c r="E587" s="434"/>
      <c r="F587" s="434"/>
      <c r="G587" s="434"/>
      <c r="H587" s="434"/>
      <c r="I587" s="434"/>
      <c r="J587" s="434"/>
      <c r="K587" s="434"/>
      <c r="L587" s="434"/>
    </row>
    <row r="588" spans="3:12" s="99" customFormat="1" x14ac:dyDescent="0.25">
      <c r="C588" s="434"/>
      <c r="E588" s="434"/>
      <c r="F588" s="434"/>
      <c r="G588" s="434"/>
      <c r="H588" s="434"/>
      <c r="I588" s="434"/>
      <c r="J588" s="434"/>
      <c r="K588" s="434"/>
      <c r="L588" s="434"/>
    </row>
    <row r="589" spans="3:12" s="99" customFormat="1" x14ac:dyDescent="0.25">
      <c r="C589" s="434"/>
      <c r="E589" s="434"/>
      <c r="F589" s="434"/>
      <c r="G589" s="434"/>
      <c r="H589" s="434"/>
      <c r="I589" s="434"/>
      <c r="J589" s="434"/>
      <c r="K589" s="434"/>
      <c r="L589" s="434"/>
    </row>
    <row r="590" spans="3:12" s="99" customFormat="1" x14ac:dyDescent="0.25">
      <c r="C590" s="434"/>
      <c r="E590" s="434"/>
      <c r="F590" s="434"/>
      <c r="G590" s="434"/>
      <c r="H590" s="434"/>
      <c r="I590" s="434"/>
      <c r="J590" s="434"/>
      <c r="K590" s="434"/>
      <c r="L590" s="434"/>
    </row>
    <row r="591" spans="3:12" s="99" customFormat="1" x14ac:dyDescent="0.25">
      <c r="C591" s="434"/>
      <c r="E591" s="434"/>
      <c r="F591" s="434"/>
      <c r="G591" s="434"/>
      <c r="H591" s="434"/>
      <c r="I591" s="434"/>
      <c r="J591" s="434"/>
      <c r="K591" s="434"/>
      <c r="L591" s="434"/>
    </row>
    <row r="592" spans="3:12" s="99" customFormat="1" x14ac:dyDescent="0.25">
      <c r="C592" s="434"/>
      <c r="E592" s="434"/>
      <c r="F592" s="434"/>
      <c r="G592" s="434"/>
      <c r="H592" s="434"/>
      <c r="I592" s="434"/>
      <c r="J592" s="434"/>
      <c r="K592" s="434"/>
      <c r="L592" s="434"/>
    </row>
    <row r="593" spans="3:12" s="99" customFormat="1" x14ac:dyDescent="0.25">
      <c r="C593" s="434"/>
      <c r="E593" s="434"/>
      <c r="F593" s="434"/>
      <c r="G593" s="434"/>
      <c r="H593" s="434"/>
      <c r="I593" s="434"/>
      <c r="J593" s="434"/>
      <c r="K593" s="434"/>
      <c r="L593" s="434"/>
    </row>
    <row r="594" spans="3:12" s="99" customFormat="1" x14ac:dyDescent="0.25">
      <c r="C594" s="434"/>
      <c r="E594" s="434"/>
      <c r="F594" s="434"/>
      <c r="G594" s="434"/>
      <c r="H594" s="434"/>
      <c r="I594" s="434"/>
      <c r="J594" s="434"/>
      <c r="K594" s="434"/>
      <c r="L594" s="434"/>
    </row>
    <row r="595" spans="3:12" s="99" customFormat="1" x14ac:dyDescent="0.25">
      <c r="C595" s="434"/>
      <c r="E595" s="434"/>
      <c r="F595" s="434"/>
      <c r="G595" s="434"/>
      <c r="H595" s="434"/>
      <c r="I595" s="434"/>
      <c r="J595" s="434"/>
      <c r="K595" s="434"/>
      <c r="L595" s="434"/>
    </row>
    <row r="596" spans="3:12" s="99" customFormat="1" x14ac:dyDescent="0.25">
      <c r="C596" s="434"/>
      <c r="E596" s="434"/>
      <c r="F596" s="434"/>
      <c r="G596" s="434"/>
      <c r="H596" s="434"/>
      <c r="I596" s="434"/>
      <c r="J596" s="434"/>
      <c r="K596" s="434"/>
      <c r="L596" s="434"/>
    </row>
    <row r="597" spans="3:12" s="99" customFormat="1" x14ac:dyDescent="0.25">
      <c r="C597" s="434"/>
      <c r="E597" s="434"/>
      <c r="F597" s="434"/>
      <c r="G597" s="434"/>
      <c r="H597" s="434"/>
      <c r="I597" s="434"/>
      <c r="J597" s="434"/>
      <c r="K597" s="434"/>
      <c r="L597" s="434"/>
    </row>
    <row r="598" spans="3:12" s="99" customFormat="1" x14ac:dyDescent="0.25">
      <c r="C598" s="434"/>
      <c r="E598" s="434"/>
      <c r="F598" s="434"/>
      <c r="G598" s="434"/>
      <c r="H598" s="434"/>
      <c r="I598" s="434"/>
      <c r="J598" s="434"/>
      <c r="K598" s="434"/>
      <c r="L598" s="434"/>
    </row>
    <row r="599" spans="3:12" s="99" customFormat="1" x14ac:dyDescent="0.25">
      <c r="C599" s="434"/>
      <c r="E599" s="434"/>
      <c r="F599" s="434"/>
      <c r="G599" s="434"/>
      <c r="H599" s="434"/>
      <c r="I599" s="434"/>
      <c r="J599" s="434"/>
      <c r="K599" s="434"/>
      <c r="L599" s="434"/>
    </row>
    <row r="600" spans="3:12" s="99" customFormat="1" x14ac:dyDescent="0.25">
      <c r="C600" s="434"/>
      <c r="E600" s="434"/>
      <c r="F600" s="434"/>
      <c r="G600" s="434"/>
      <c r="H600" s="434"/>
      <c r="I600" s="434"/>
      <c r="J600" s="434"/>
      <c r="K600" s="434"/>
      <c r="L600" s="434"/>
    </row>
    <row r="601" spans="3:12" s="99" customFormat="1" x14ac:dyDescent="0.25">
      <c r="C601" s="434"/>
      <c r="E601" s="434"/>
      <c r="F601" s="434"/>
      <c r="G601" s="434"/>
      <c r="H601" s="434"/>
      <c r="I601" s="434"/>
      <c r="J601" s="434"/>
      <c r="K601" s="434"/>
      <c r="L601" s="434"/>
    </row>
    <row r="602" spans="3:12" s="99" customFormat="1" x14ac:dyDescent="0.25">
      <c r="C602" s="434"/>
      <c r="E602" s="434"/>
      <c r="F602" s="434"/>
      <c r="G602" s="434"/>
      <c r="H602" s="434"/>
      <c r="I602" s="434"/>
      <c r="J602" s="434"/>
      <c r="K602" s="434"/>
      <c r="L602" s="434"/>
    </row>
    <row r="603" spans="3:12" s="99" customFormat="1" x14ac:dyDescent="0.25">
      <c r="C603" s="434"/>
      <c r="E603" s="434"/>
      <c r="F603" s="434"/>
      <c r="G603" s="434"/>
      <c r="H603" s="434"/>
      <c r="I603" s="434"/>
      <c r="J603" s="434"/>
      <c r="K603" s="434"/>
      <c r="L603" s="434"/>
    </row>
    <row r="604" spans="3:12" s="99" customFormat="1" x14ac:dyDescent="0.25">
      <c r="C604" s="434"/>
      <c r="E604" s="434"/>
      <c r="F604" s="434"/>
      <c r="G604" s="434"/>
      <c r="H604" s="434"/>
      <c r="I604" s="434"/>
      <c r="J604" s="434"/>
      <c r="K604" s="434"/>
      <c r="L604" s="434"/>
    </row>
    <row r="605" spans="3:12" s="99" customFormat="1" x14ac:dyDescent="0.25">
      <c r="C605" s="434"/>
      <c r="E605" s="434"/>
      <c r="F605" s="434"/>
      <c r="G605" s="434"/>
      <c r="H605" s="434"/>
      <c r="I605" s="434"/>
      <c r="J605" s="434"/>
      <c r="K605" s="434"/>
      <c r="L605" s="434"/>
    </row>
    <row r="606" spans="3:12" s="99" customFormat="1" x14ac:dyDescent="0.25">
      <c r="C606" s="434"/>
      <c r="E606" s="434"/>
      <c r="F606" s="434"/>
      <c r="G606" s="434"/>
      <c r="H606" s="434"/>
      <c r="I606" s="434"/>
      <c r="J606" s="434"/>
      <c r="K606" s="434"/>
      <c r="L606" s="434"/>
    </row>
    <row r="607" spans="3:12" s="99" customFormat="1" x14ac:dyDescent="0.25">
      <c r="C607" s="434"/>
      <c r="E607" s="434"/>
      <c r="F607" s="434"/>
      <c r="G607" s="434"/>
      <c r="H607" s="434"/>
      <c r="I607" s="434"/>
      <c r="J607" s="434"/>
      <c r="K607" s="434"/>
      <c r="L607" s="434"/>
    </row>
    <row r="608" spans="3:12" s="99" customFormat="1" x14ac:dyDescent="0.25">
      <c r="C608" s="434"/>
      <c r="E608" s="434"/>
      <c r="F608" s="434"/>
      <c r="G608" s="434"/>
      <c r="H608" s="434"/>
      <c r="I608" s="434"/>
      <c r="J608" s="434"/>
      <c r="K608" s="434"/>
      <c r="L608" s="434"/>
    </row>
    <row r="609" spans="3:12" s="99" customFormat="1" x14ac:dyDescent="0.25">
      <c r="C609" s="434"/>
      <c r="E609" s="434"/>
      <c r="F609" s="434"/>
      <c r="G609" s="434"/>
      <c r="H609" s="434"/>
      <c r="I609" s="434"/>
      <c r="J609" s="434"/>
      <c r="K609" s="434"/>
      <c r="L609" s="434"/>
    </row>
    <row r="610" spans="3:12" s="99" customFormat="1" x14ac:dyDescent="0.25">
      <c r="C610" s="434"/>
      <c r="E610" s="434"/>
      <c r="F610" s="434"/>
      <c r="G610" s="434"/>
      <c r="H610" s="434"/>
      <c r="I610" s="434"/>
      <c r="J610" s="434"/>
      <c r="K610" s="434"/>
      <c r="L610" s="434"/>
    </row>
    <row r="611" spans="3:12" s="99" customFormat="1" x14ac:dyDescent="0.25">
      <c r="C611" s="434"/>
      <c r="E611" s="434"/>
      <c r="F611" s="434"/>
      <c r="G611" s="434"/>
      <c r="H611" s="434"/>
      <c r="I611" s="434"/>
      <c r="J611" s="434"/>
      <c r="K611" s="434"/>
      <c r="L611" s="434"/>
    </row>
    <row r="612" spans="3:12" s="99" customFormat="1" x14ac:dyDescent="0.25">
      <c r="C612" s="434"/>
      <c r="E612" s="434"/>
      <c r="F612" s="434"/>
      <c r="G612" s="434"/>
      <c r="H612" s="434"/>
      <c r="I612" s="434"/>
      <c r="J612" s="434"/>
      <c r="K612" s="434"/>
      <c r="L612" s="434"/>
    </row>
    <row r="613" spans="3:12" s="99" customFormat="1" x14ac:dyDescent="0.25">
      <c r="C613" s="434"/>
      <c r="E613" s="434"/>
      <c r="F613" s="434"/>
      <c r="G613" s="434"/>
      <c r="H613" s="434"/>
      <c r="I613" s="434"/>
      <c r="J613" s="434"/>
      <c r="K613" s="434"/>
      <c r="L613" s="434"/>
    </row>
    <row r="614" spans="3:12" s="99" customFormat="1" x14ac:dyDescent="0.25">
      <c r="C614" s="434"/>
      <c r="E614" s="434"/>
      <c r="F614" s="434"/>
      <c r="G614" s="434"/>
      <c r="H614" s="434"/>
      <c r="I614" s="434"/>
      <c r="J614" s="434"/>
      <c r="K614" s="434"/>
      <c r="L614" s="434"/>
    </row>
    <row r="615" spans="3:12" s="99" customFormat="1" x14ac:dyDescent="0.25">
      <c r="C615" s="434"/>
      <c r="E615" s="434"/>
      <c r="F615" s="434"/>
      <c r="G615" s="434"/>
      <c r="H615" s="434"/>
      <c r="I615" s="434"/>
      <c r="J615" s="434"/>
      <c r="K615" s="434"/>
      <c r="L615" s="434"/>
    </row>
    <row r="616" spans="3:12" s="99" customFormat="1" x14ac:dyDescent="0.25">
      <c r="C616" s="434"/>
      <c r="E616" s="434"/>
      <c r="F616" s="434"/>
      <c r="G616" s="434"/>
      <c r="H616" s="434"/>
      <c r="I616" s="434"/>
      <c r="J616" s="434"/>
      <c r="K616" s="434"/>
      <c r="L616" s="434"/>
    </row>
    <row r="617" spans="3:12" s="99" customFormat="1" x14ac:dyDescent="0.25">
      <c r="C617" s="434"/>
      <c r="E617" s="434"/>
      <c r="F617" s="434"/>
      <c r="G617" s="434"/>
      <c r="H617" s="434"/>
      <c r="I617" s="434"/>
      <c r="J617" s="434"/>
      <c r="K617" s="434"/>
      <c r="L617" s="434"/>
    </row>
    <row r="618" spans="3:12" s="99" customFormat="1" x14ac:dyDescent="0.25">
      <c r="C618" s="434"/>
      <c r="E618" s="434"/>
      <c r="F618" s="434"/>
      <c r="G618" s="434"/>
      <c r="H618" s="434"/>
      <c r="I618" s="434"/>
      <c r="J618" s="434"/>
      <c r="K618" s="434"/>
      <c r="L618" s="434"/>
    </row>
    <row r="619" spans="3:12" s="99" customFormat="1" x14ac:dyDescent="0.25">
      <c r="C619" s="434"/>
      <c r="E619" s="434"/>
      <c r="F619" s="434"/>
      <c r="G619" s="434"/>
      <c r="H619" s="434"/>
      <c r="I619" s="434"/>
      <c r="J619" s="434"/>
      <c r="K619" s="434"/>
      <c r="L619" s="434"/>
    </row>
    <row r="620" spans="3:12" s="99" customFormat="1" x14ac:dyDescent="0.25">
      <c r="C620" s="434"/>
      <c r="E620" s="434"/>
      <c r="F620" s="434"/>
      <c r="G620" s="434"/>
      <c r="H620" s="434"/>
      <c r="I620" s="434"/>
      <c r="J620" s="434"/>
      <c r="K620" s="434"/>
      <c r="L620" s="434"/>
    </row>
    <row r="621" spans="3:12" s="99" customFormat="1" x14ac:dyDescent="0.25">
      <c r="C621" s="434"/>
      <c r="E621" s="434"/>
      <c r="F621" s="434"/>
      <c r="G621" s="434"/>
      <c r="H621" s="434"/>
      <c r="I621" s="434"/>
      <c r="J621" s="434"/>
      <c r="K621" s="434"/>
      <c r="L621" s="434"/>
    </row>
    <row r="622" spans="3:12" s="99" customFormat="1" x14ac:dyDescent="0.25">
      <c r="C622" s="434"/>
      <c r="E622" s="434"/>
      <c r="F622" s="434"/>
      <c r="G622" s="434"/>
      <c r="H622" s="434"/>
      <c r="I622" s="434"/>
      <c r="J622" s="434"/>
      <c r="K622" s="434"/>
      <c r="L622" s="434"/>
    </row>
    <row r="623" spans="3:12" s="99" customFormat="1" x14ac:dyDescent="0.25">
      <c r="C623" s="434"/>
      <c r="E623" s="434"/>
      <c r="F623" s="434"/>
      <c r="G623" s="434"/>
      <c r="H623" s="434"/>
      <c r="I623" s="434"/>
      <c r="J623" s="434"/>
      <c r="K623" s="434"/>
      <c r="L623" s="434"/>
    </row>
    <row r="624" spans="3:12" s="99" customFormat="1" x14ac:dyDescent="0.25">
      <c r="C624" s="434"/>
      <c r="E624" s="434"/>
      <c r="F624" s="434"/>
      <c r="G624" s="434"/>
      <c r="H624" s="434"/>
      <c r="I624" s="434"/>
      <c r="J624" s="434"/>
      <c r="K624" s="434"/>
      <c r="L624" s="434"/>
    </row>
    <row r="625" spans="3:12" s="99" customFormat="1" x14ac:dyDescent="0.25">
      <c r="C625" s="434"/>
      <c r="E625" s="434"/>
      <c r="F625" s="434"/>
      <c r="G625" s="434"/>
      <c r="H625" s="434"/>
      <c r="I625" s="434"/>
      <c r="J625" s="434"/>
      <c r="K625" s="434"/>
      <c r="L625" s="434"/>
    </row>
    <row r="626" spans="3:12" s="99" customFormat="1" x14ac:dyDescent="0.25">
      <c r="C626" s="434"/>
      <c r="E626" s="434"/>
      <c r="F626" s="434"/>
      <c r="G626" s="434"/>
      <c r="H626" s="434"/>
      <c r="I626" s="434"/>
      <c r="J626" s="434"/>
      <c r="K626" s="434"/>
      <c r="L626" s="434"/>
    </row>
    <row r="627" spans="3:12" s="99" customFormat="1" x14ac:dyDescent="0.25">
      <c r="C627" s="434"/>
      <c r="E627" s="434"/>
      <c r="F627" s="434"/>
      <c r="G627" s="434"/>
      <c r="H627" s="434"/>
      <c r="I627" s="434"/>
      <c r="J627" s="434"/>
      <c r="K627" s="434"/>
      <c r="L627" s="434"/>
    </row>
    <row r="628" spans="3:12" s="99" customFormat="1" x14ac:dyDescent="0.25">
      <c r="C628" s="434"/>
      <c r="E628" s="434"/>
      <c r="F628" s="434"/>
      <c r="G628" s="434"/>
      <c r="H628" s="434"/>
      <c r="I628" s="434"/>
      <c r="J628" s="434"/>
      <c r="K628" s="434"/>
      <c r="L628" s="434"/>
    </row>
    <row r="629" spans="3:12" s="99" customFormat="1" x14ac:dyDescent="0.25">
      <c r="C629" s="434"/>
      <c r="E629" s="434"/>
      <c r="F629" s="434"/>
      <c r="G629" s="434"/>
      <c r="H629" s="434"/>
      <c r="I629" s="434"/>
      <c r="J629" s="434"/>
      <c r="K629" s="434"/>
      <c r="L629" s="434"/>
    </row>
    <row r="630" spans="3:12" s="99" customFormat="1" x14ac:dyDescent="0.25">
      <c r="C630" s="434"/>
      <c r="E630" s="434"/>
      <c r="F630" s="434"/>
      <c r="G630" s="434"/>
      <c r="H630" s="434"/>
      <c r="I630" s="434"/>
      <c r="J630" s="434"/>
      <c r="K630" s="434"/>
      <c r="L630" s="434"/>
    </row>
    <row r="631" spans="3:12" s="99" customFormat="1" x14ac:dyDescent="0.25">
      <c r="C631" s="434"/>
      <c r="E631" s="434"/>
      <c r="F631" s="434"/>
      <c r="G631" s="434"/>
      <c r="H631" s="434"/>
      <c r="I631" s="434"/>
      <c r="J631" s="434"/>
      <c r="K631" s="434"/>
      <c r="L631" s="434"/>
    </row>
    <row r="632" spans="3:12" s="99" customFormat="1" x14ac:dyDescent="0.25">
      <c r="C632" s="434"/>
      <c r="E632" s="434"/>
      <c r="F632" s="434"/>
      <c r="G632" s="434"/>
      <c r="H632" s="434"/>
      <c r="I632" s="434"/>
      <c r="J632" s="434"/>
      <c r="K632" s="434"/>
      <c r="L632" s="434"/>
    </row>
    <row r="633" spans="3:12" s="99" customFormat="1" x14ac:dyDescent="0.25">
      <c r="C633" s="434"/>
      <c r="E633" s="434"/>
      <c r="F633" s="434"/>
      <c r="G633" s="434"/>
      <c r="H633" s="434"/>
      <c r="I633" s="434"/>
      <c r="J633" s="434"/>
      <c r="K633" s="434"/>
      <c r="L633" s="434"/>
    </row>
    <row r="634" spans="3:12" s="99" customFormat="1" x14ac:dyDescent="0.25">
      <c r="C634" s="434"/>
      <c r="E634" s="434"/>
      <c r="F634" s="434"/>
      <c r="G634" s="434"/>
      <c r="H634" s="434"/>
      <c r="I634" s="434"/>
      <c r="J634" s="434"/>
      <c r="K634" s="434"/>
      <c r="L634" s="434"/>
    </row>
    <row r="635" spans="3:12" s="99" customFormat="1" x14ac:dyDescent="0.25">
      <c r="C635" s="434"/>
      <c r="E635" s="434"/>
      <c r="F635" s="434"/>
      <c r="G635" s="434"/>
      <c r="H635" s="434"/>
      <c r="I635" s="434"/>
      <c r="J635" s="434"/>
      <c r="K635" s="434"/>
      <c r="L635" s="434"/>
    </row>
    <row r="636" spans="3:12" s="99" customFormat="1" x14ac:dyDescent="0.25">
      <c r="C636" s="434"/>
      <c r="E636" s="434"/>
      <c r="F636" s="434"/>
      <c r="G636" s="434"/>
      <c r="H636" s="434"/>
      <c r="I636" s="434"/>
      <c r="J636" s="434"/>
      <c r="K636" s="434"/>
      <c r="L636" s="434"/>
    </row>
    <row r="637" spans="3:12" s="99" customFormat="1" x14ac:dyDescent="0.25">
      <c r="C637" s="434"/>
      <c r="E637" s="434"/>
      <c r="F637" s="434"/>
      <c r="G637" s="434"/>
      <c r="H637" s="434"/>
      <c r="I637" s="434"/>
      <c r="J637" s="434"/>
      <c r="K637" s="434"/>
      <c r="L637" s="434"/>
    </row>
    <row r="638" spans="3:12" s="99" customFormat="1" x14ac:dyDescent="0.25">
      <c r="C638" s="434"/>
      <c r="E638" s="434"/>
      <c r="F638" s="434"/>
      <c r="G638" s="434"/>
      <c r="H638" s="434"/>
      <c r="I638" s="434"/>
      <c r="J638" s="434"/>
      <c r="K638" s="434"/>
      <c r="L638" s="434"/>
    </row>
    <row r="639" spans="3:12" s="99" customFormat="1" x14ac:dyDescent="0.25">
      <c r="C639" s="434"/>
      <c r="E639" s="434"/>
      <c r="F639" s="434"/>
      <c r="G639" s="434"/>
      <c r="H639" s="434"/>
      <c r="I639" s="434"/>
      <c r="J639" s="434"/>
      <c r="K639" s="434"/>
      <c r="L639" s="434"/>
    </row>
    <row r="640" spans="3:12" s="99" customFormat="1" x14ac:dyDescent="0.25">
      <c r="C640" s="434"/>
      <c r="E640" s="434"/>
      <c r="F640" s="434"/>
      <c r="G640" s="434"/>
      <c r="H640" s="434"/>
      <c r="I640" s="434"/>
      <c r="J640" s="434"/>
      <c r="K640" s="434"/>
      <c r="L640" s="434"/>
    </row>
    <row r="641" spans="3:12" s="99" customFormat="1" x14ac:dyDescent="0.25">
      <c r="C641" s="434"/>
      <c r="E641" s="434"/>
      <c r="F641" s="434"/>
      <c r="G641" s="434"/>
      <c r="H641" s="434"/>
      <c r="I641" s="434"/>
      <c r="J641" s="434"/>
      <c r="K641" s="434"/>
      <c r="L641" s="434"/>
    </row>
    <row r="642" spans="3:12" s="99" customFormat="1" x14ac:dyDescent="0.25">
      <c r="C642" s="434"/>
      <c r="E642" s="434"/>
      <c r="F642" s="434"/>
      <c r="G642" s="434"/>
      <c r="H642" s="434"/>
      <c r="I642" s="434"/>
      <c r="J642" s="434"/>
      <c r="K642" s="434"/>
      <c r="L642" s="434"/>
    </row>
    <row r="643" spans="3:12" s="99" customFormat="1" x14ac:dyDescent="0.25">
      <c r="C643" s="434"/>
      <c r="E643" s="434"/>
      <c r="F643" s="434"/>
      <c r="G643" s="434"/>
      <c r="H643" s="434"/>
      <c r="I643" s="434"/>
      <c r="J643" s="434"/>
      <c r="K643" s="434"/>
      <c r="L643" s="434"/>
    </row>
    <row r="644" spans="3:12" s="99" customFormat="1" x14ac:dyDescent="0.25">
      <c r="C644" s="434"/>
      <c r="E644" s="434"/>
      <c r="F644" s="434"/>
      <c r="G644" s="434"/>
      <c r="H644" s="434"/>
      <c r="I644" s="434"/>
      <c r="J644" s="434"/>
      <c r="K644" s="434"/>
      <c r="L644" s="434"/>
    </row>
    <row r="645" spans="3:12" s="99" customFormat="1" x14ac:dyDescent="0.25">
      <c r="C645" s="434"/>
      <c r="E645" s="434"/>
      <c r="F645" s="434"/>
      <c r="G645" s="434"/>
      <c r="H645" s="434"/>
      <c r="I645" s="434"/>
      <c r="J645" s="434"/>
      <c r="K645" s="434"/>
      <c r="L645" s="434"/>
    </row>
    <row r="646" spans="3:12" s="99" customFormat="1" x14ac:dyDescent="0.25">
      <c r="C646" s="434"/>
      <c r="E646" s="434"/>
      <c r="F646" s="434"/>
      <c r="G646" s="434"/>
      <c r="H646" s="434"/>
      <c r="I646" s="434"/>
      <c r="J646" s="434"/>
      <c r="K646" s="434"/>
      <c r="L646" s="434"/>
    </row>
    <row r="647" spans="3:12" s="99" customFormat="1" x14ac:dyDescent="0.25">
      <c r="C647" s="434"/>
      <c r="E647" s="434"/>
      <c r="F647" s="434"/>
      <c r="G647" s="434"/>
      <c r="H647" s="434"/>
      <c r="I647" s="434"/>
      <c r="J647" s="434"/>
      <c r="K647" s="434"/>
      <c r="L647" s="434"/>
    </row>
    <row r="648" spans="3:12" s="99" customFormat="1" x14ac:dyDescent="0.25">
      <c r="C648" s="434"/>
      <c r="E648" s="434"/>
      <c r="F648" s="434"/>
      <c r="G648" s="434"/>
      <c r="H648" s="434"/>
      <c r="I648" s="434"/>
      <c r="J648" s="434"/>
      <c r="K648" s="434"/>
      <c r="L648" s="434"/>
    </row>
    <row r="649" spans="3:12" s="99" customFormat="1" x14ac:dyDescent="0.25">
      <c r="C649" s="434"/>
      <c r="E649" s="434"/>
      <c r="F649" s="434"/>
      <c r="G649" s="434"/>
      <c r="H649" s="434"/>
      <c r="I649" s="434"/>
      <c r="J649" s="434"/>
      <c r="K649" s="434"/>
      <c r="L649" s="434"/>
    </row>
    <row r="650" spans="3:12" s="99" customFormat="1" x14ac:dyDescent="0.25">
      <c r="C650" s="434"/>
      <c r="E650" s="434"/>
      <c r="F650" s="434"/>
      <c r="G650" s="434"/>
      <c r="H650" s="434"/>
      <c r="I650" s="434"/>
      <c r="J650" s="434"/>
      <c r="K650" s="434"/>
      <c r="L650" s="434"/>
    </row>
    <row r="651" spans="3:12" s="99" customFormat="1" x14ac:dyDescent="0.25">
      <c r="C651" s="434"/>
      <c r="E651" s="434"/>
      <c r="F651" s="434"/>
      <c r="G651" s="434"/>
      <c r="H651" s="434"/>
      <c r="I651" s="434"/>
      <c r="J651" s="434"/>
      <c r="K651" s="434"/>
      <c r="L651" s="434"/>
    </row>
    <row r="652" spans="3:12" s="99" customFormat="1" x14ac:dyDescent="0.25">
      <c r="C652" s="434"/>
      <c r="E652" s="434"/>
      <c r="F652" s="434"/>
      <c r="G652" s="434"/>
      <c r="H652" s="434"/>
      <c r="I652" s="434"/>
      <c r="J652" s="434"/>
      <c r="K652" s="434"/>
      <c r="L652" s="434"/>
    </row>
    <row r="653" spans="3:12" s="99" customFormat="1" x14ac:dyDescent="0.25">
      <c r="C653" s="434"/>
      <c r="E653" s="434"/>
      <c r="F653" s="434"/>
      <c r="G653" s="434"/>
      <c r="H653" s="434"/>
      <c r="I653" s="434"/>
      <c r="J653" s="434"/>
      <c r="K653" s="434"/>
      <c r="L653" s="434"/>
    </row>
    <row r="654" spans="3:12" s="99" customFormat="1" x14ac:dyDescent="0.25">
      <c r="C654" s="434"/>
      <c r="E654" s="434"/>
      <c r="F654" s="434"/>
      <c r="G654" s="434"/>
      <c r="H654" s="434"/>
      <c r="I654" s="434"/>
      <c r="J654" s="434"/>
      <c r="K654" s="434"/>
      <c r="L654" s="434"/>
    </row>
    <row r="655" spans="3:12" s="99" customFormat="1" x14ac:dyDescent="0.25">
      <c r="C655" s="434"/>
      <c r="E655" s="434"/>
      <c r="F655" s="434"/>
      <c r="G655" s="434"/>
      <c r="H655" s="434"/>
      <c r="I655" s="434"/>
      <c r="J655" s="434"/>
      <c r="K655" s="434"/>
      <c r="L655" s="434"/>
    </row>
    <row r="656" spans="3:12" s="99" customFormat="1" x14ac:dyDescent="0.25">
      <c r="C656" s="434"/>
      <c r="E656" s="434"/>
      <c r="F656" s="434"/>
      <c r="G656" s="434"/>
      <c r="H656" s="434"/>
      <c r="I656" s="434"/>
      <c r="J656" s="434"/>
      <c r="K656" s="434"/>
      <c r="L656" s="434"/>
    </row>
    <row r="657" spans="3:12" s="99" customFormat="1" x14ac:dyDescent="0.25">
      <c r="C657" s="434"/>
      <c r="E657" s="434"/>
      <c r="F657" s="434"/>
      <c r="G657" s="434"/>
      <c r="H657" s="434"/>
      <c r="I657" s="434"/>
      <c r="J657" s="434"/>
      <c r="K657" s="434"/>
      <c r="L657" s="434"/>
    </row>
    <row r="658" spans="3:12" s="99" customFormat="1" x14ac:dyDescent="0.25">
      <c r="C658" s="434"/>
      <c r="E658" s="434"/>
      <c r="F658" s="434"/>
      <c r="G658" s="434"/>
      <c r="H658" s="434"/>
      <c r="I658" s="434"/>
      <c r="J658" s="434"/>
      <c r="K658" s="434"/>
      <c r="L658" s="434"/>
    </row>
    <row r="659" spans="3:12" s="99" customFormat="1" x14ac:dyDescent="0.25">
      <c r="C659" s="434"/>
      <c r="E659" s="434"/>
      <c r="F659" s="434"/>
      <c r="G659" s="434"/>
      <c r="H659" s="434"/>
      <c r="I659" s="434"/>
      <c r="J659" s="434"/>
      <c r="K659" s="434"/>
      <c r="L659" s="434"/>
    </row>
    <row r="660" spans="3:12" s="99" customFormat="1" x14ac:dyDescent="0.25">
      <c r="C660" s="434"/>
      <c r="E660" s="434"/>
      <c r="F660" s="434"/>
      <c r="G660" s="434"/>
      <c r="H660" s="434"/>
      <c r="I660" s="434"/>
      <c r="J660" s="434"/>
      <c r="K660" s="434"/>
      <c r="L660" s="434"/>
    </row>
    <row r="661" spans="3:12" s="99" customFormat="1" x14ac:dyDescent="0.25">
      <c r="C661" s="434"/>
      <c r="E661" s="434"/>
      <c r="F661" s="434"/>
      <c r="G661" s="434"/>
      <c r="H661" s="434"/>
      <c r="I661" s="434"/>
      <c r="J661" s="434"/>
      <c r="K661" s="434"/>
      <c r="L661" s="434"/>
    </row>
    <row r="662" spans="3:12" s="99" customFormat="1" x14ac:dyDescent="0.25">
      <c r="C662" s="434"/>
      <c r="E662" s="434"/>
      <c r="F662" s="434"/>
      <c r="G662" s="434"/>
      <c r="H662" s="434"/>
      <c r="I662" s="434"/>
      <c r="J662" s="434"/>
      <c r="K662" s="434"/>
      <c r="L662" s="434"/>
    </row>
    <row r="663" spans="3:12" s="99" customFormat="1" x14ac:dyDescent="0.25">
      <c r="C663" s="434"/>
      <c r="E663" s="434"/>
      <c r="F663" s="434"/>
      <c r="G663" s="434"/>
      <c r="H663" s="434"/>
      <c r="I663" s="434"/>
      <c r="J663" s="434"/>
      <c r="K663" s="434"/>
      <c r="L663" s="434"/>
    </row>
    <row r="664" spans="3:12" s="99" customFormat="1" x14ac:dyDescent="0.25">
      <c r="C664" s="434"/>
      <c r="E664" s="434"/>
      <c r="F664" s="434"/>
      <c r="G664" s="434"/>
      <c r="H664" s="434"/>
      <c r="I664" s="434"/>
      <c r="J664" s="434"/>
      <c r="K664" s="434"/>
      <c r="L664" s="434"/>
    </row>
    <row r="665" spans="3:12" s="99" customFormat="1" x14ac:dyDescent="0.25">
      <c r="C665" s="434"/>
      <c r="E665" s="434"/>
      <c r="F665" s="434"/>
      <c r="G665" s="434"/>
      <c r="H665" s="434"/>
      <c r="I665" s="434"/>
      <c r="J665" s="434"/>
      <c r="K665" s="434"/>
      <c r="L665" s="434"/>
    </row>
    <row r="666" spans="3:12" s="99" customFormat="1" x14ac:dyDescent="0.25">
      <c r="C666" s="434"/>
      <c r="E666" s="434"/>
      <c r="F666" s="434"/>
      <c r="G666" s="434"/>
      <c r="H666" s="434"/>
      <c r="I666" s="434"/>
      <c r="J666" s="434"/>
      <c r="K666" s="434"/>
      <c r="L666" s="434"/>
    </row>
    <row r="667" spans="3:12" s="99" customFormat="1" x14ac:dyDescent="0.25">
      <c r="C667" s="434"/>
      <c r="E667" s="434"/>
      <c r="F667" s="434"/>
      <c r="G667" s="434"/>
      <c r="H667" s="434"/>
      <c r="I667" s="434"/>
      <c r="J667" s="434"/>
      <c r="K667" s="434"/>
      <c r="L667" s="434"/>
    </row>
    <row r="668" spans="3:12" s="99" customFormat="1" x14ac:dyDescent="0.25">
      <c r="C668" s="434"/>
      <c r="E668" s="434"/>
      <c r="F668" s="434"/>
      <c r="G668" s="434"/>
      <c r="H668" s="434"/>
      <c r="I668" s="434"/>
      <c r="J668" s="434"/>
      <c r="K668" s="434"/>
      <c r="L668" s="434"/>
    </row>
    <row r="669" spans="3:12" s="99" customFormat="1" x14ac:dyDescent="0.25">
      <c r="C669" s="434"/>
      <c r="E669" s="434"/>
      <c r="F669" s="434"/>
      <c r="G669" s="434"/>
      <c r="H669" s="434"/>
      <c r="I669" s="434"/>
      <c r="J669" s="434"/>
      <c r="K669" s="434"/>
      <c r="L669" s="434"/>
    </row>
    <row r="670" spans="3:12" s="99" customFormat="1" x14ac:dyDescent="0.25">
      <c r="C670" s="434"/>
      <c r="E670" s="434"/>
      <c r="F670" s="434"/>
      <c r="G670" s="434"/>
      <c r="H670" s="434"/>
      <c r="I670" s="434"/>
      <c r="J670" s="434"/>
      <c r="K670" s="434"/>
      <c r="L670" s="434"/>
    </row>
    <row r="671" spans="3:12" s="99" customFormat="1" x14ac:dyDescent="0.25">
      <c r="C671" s="434"/>
      <c r="E671" s="434"/>
      <c r="F671" s="434"/>
      <c r="G671" s="434"/>
      <c r="H671" s="434"/>
      <c r="I671" s="434"/>
      <c r="J671" s="434"/>
      <c r="K671" s="434"/>
      <c r="L671" s="434"/>
    </row>
    <row r="672" spans="3:12" s="99" customFormat="1" x14ac:dyDescent="0.25">
      <c r="C672" s="434"/>
      <c r="E672" s="434"/>
      <c r="F672" s="434"/>
      <c r="G672" s="434"/>
      <c r="H672" s="434"/>
      <c r="I672" s="434"/>
      <c r="J672" s="434"/>
      <c r="K672" s="434"/>
      <c r="L672" s="434"/>
    </row>
    <row r="673" spans="3:12" s="99" customFormat="1" x14ac:dyDescent="0.25">
      <c r="C673" s="434"/>
      <c r="E673" s="434"/>
      <c r="F673" s="434"/>
      <c r="G673" s="434"/>
      <c r="H673" s="434"/>
      <c r="I673" s="434"/>
      <c r="J673" s="434"/>
      <c r="K673" s="434"/>
      <c r="L673" s="434"/>
    </row>
    <row r="674" spans="3:12" s="99" customFormat="1" x14ac:dyDescent="0.25">
      <c r="C674" s="434"/>
      <c r="E674" s="434"/>
      <c r="F674" s="434"/>
      <c r="G674" s="434"/>
      <c r="H674" s="434"/>
      <c r="I674" s="434"/>
      <c r="J674" s="434"/>
      <c r="K674" s="434"/>
      <c r="L674" s="434"/>
    </row>
    <row r="675" spans="3:12" s="99" customFormat="1" x14ac:dyDescent="0.25">
      <c r="C675" s="434"/>
      <c r="E675" s="434"/>
      <c r="F675" s="434"/>
      <c r="G675" s="434"/>
      <c r="H675" s="434"/>
      <c r="I675" s="434"/>
      <c r="J675" s="434"/>
      <c r="K675" s="434"/>
      <c r="L675" s="434"/>
    </row>
    <row r="676" spans="3:12" s="99" customFormat="1" x14ac:dyDescent="0.25">
      <c r="C676" s="434"/>
      <c r="E676" s="434"/>
      <c r="F676" s="434"/>
      <c r="G676" s="434"/>
      <c r="H676" s="434"/>
      <c r="I676" s="434"/>
      <c r="J676" s="434"/>
      <c r="K676" s="434"/>
      <c r="L676" s="434"/>
    </row>
    <row r="677" spans="3:12" s="99" customFormat="1" x14ac:dyDescent="0.25">
      <c r="C677" s="434"/>
      <c r="E677" s="434"/>
      <c r="F677" s="434"/>
      <c r="G677" s="434"/>
      <c r="H677" s="434"/>
      <c r="I677" s="434"/>
      <c r="J677" s="434"/>
      <c r="K677" s="434"/>
      <c r="L677" s="434"/>
    </row>
    <row r="678" spans="3:12" s="99" customFormat="1" x14ac:dyDescent="0.25">
      <c r="C678" s="434"/>
      <c r="E678" s="434"/>
      <c r="F678" s="434"/>
      <c r="G678" s="434"/>
      <c r="H678" s="434"/>
      <c r="I678" s="434"/>
      <c r="J678" s="434"/>
      <c r="K678" s="434"/>
      <c r="L678" s="434"/>
    </row>
    <row r="679" spans="3:12" s="99" customFormat="1" x14ac:dyDescent="0.25">
      <c r="C679" s="434"/>
      <c r="E679" s="434"/>
      <c r="F679" s="434"/>
      <c r="G679" s="434"/>
      <c r="H679" s="434"/>
      <c r="I679" s="434"/>
      <c r="J679" s="434"/>
      <c r="K679" s="434"/>
      <c r="L679" s="434"/>
    </row>
    <row r="680" spans="3:12" s="99" customFormat="1" x14ac:dyDescent="0.25">
      <c r="C680" s="434"/>
      <c r="E680" s="434"/>
      <c r="F680" s="434"/>
      <c r="G680" s="434"/>
      <c r="H680" s="434"/>
      <c r="I680" s="434"/>
      <c r="J680" s="434"/>
      <c r="K680" s="434"/>
      <c r="L680" s="434"/>
    </row>
    <row r="681" spans="3:12" s="99" customFormat="1" x14ac:dyDescent="0.25">
      <c r="C681" s="434"/>
      <c r="E681" s="434"/>
      <c r="F681" s="434"/>
      <c r="G681" s="434"/>
      <c r="H681" s="434"/>
      <c r="I681" s="434"/>
      <c r="J681" s="434"/>
      <c r="K681" s="434"/>
      <c r="L681" s="434"/>
    </row>
    <row r="682" spans="3:12" s="99" customFormat="1" x14ac:dyDescent="0.25">
      <c r="C682" s="434"/>
      <c r="E682" s="434"/>
      <c r="F682" s="434"/>
      <c r="G682" s="434"/>
      <c r="H682" s="434"/>
      <c r="I682" s="434"/>
      <c r="J682" s="434"/>
      <c r="K682" s="434"/>
      <c r="L682" s="434"/>
    </row>
    <row r="683" spans="3:12" s="99" customFormat="1" x14ac:dyDescent="0.25">
      <c r="C683" s="434"/>
      <c r="E683" s="434"/>
      <c r="F683" s="434"/>
      <c r="G683" s="434"/>
      <c r="H683" s="434"/>
      <c r="I683" s="434"/>
      <c r="J683" s="434"/>
      <c r="K683" s="434"/>
      <c r="L683" s="434"/>
    </row>
    <row r="684" spans="3:12" s="99" customFormat="1" x14ac:dyDescent="0.25">
      <c r="C684" s="434"/>
      <c r="E684" s="434"/>
      <c r="F684" s="434"/>
      <c r="G684" s="434"/>
      <c r="H684" s="434"/>
      <c r="I684" s="434"/>
      <c r="J684" s="434"/>
      <c r="K684" s="434"/>
      <c r="L684" s="434"/>
    </row>
    <row r="685" spans="3:12" s="99" customFormat="1" x14ac:dyDescent="0.25">
      <c r="C685" s="434"/>
      <c r="E685" s="434"/>
      <c r="F685" s="434"/>
      <c r="G685" s="434"/>
      <c r="H685" s="434"/>
      <c r="I685" s="434"/>
      <c r="J685" s="434"/>
      <c r="K685" s="434"/>
      <c r="L685" s="434"/>
    </row>
    <row r="686" spans="3:12" s="99" customFormat="1" x14ac:dyDescent="0.25">
      <c r="C686" s="434"/>
      <c r="E686" s="434"/>
      <c r="F686" s="434"/>
      <c r="G686" s="434"/>
      <c r="H686" s="434"/>
      <c r="I686" s="434"/>
      <c r="J686" s="434"/>
      <c r="K686" s="434"/>
      <c r="L686" s="434"/>
    </row>
    <row r="687" spans="3:12" s="99" customFormat="1" x14ac:dyDescent="0.25">
      <c r="C687" s="434"/>
      <c r="E687" s="434"/>
      <c r="F687" s="434"/>
      <c r="G687" s="434"/>
      <c r="H687" s="434"/>
      <c r="I687" s="434"/>
      <c r="J687" s="434"/>
      <c r="K687" s="434"/>
      <c r="L687" s="434"/>
    </row>
    <row r="688" spans="3:12" s="99" customFormat="1" x14ac:dyDescent="0.25">
      <c r="C688" s="434"/>
      <c r="E688" s="434"/>
      <c r="F688" s="434"/>
      <c r="G688" s="434"/>
      <c r="H688" s="434"/>
      <c r="I688" s="434"/>
      <c r="J688" s="434"/>
      <c r="K688" s="434"/>
      <c r="L688" s="434"/>
    </row>
    <row r="689" spans="3:12" s="99" customFormat="1" x14ac:dyDescent="0.25">
      <c r="C689" s="434"/>
      <c r="E689" s="434"/>
      <c r="F689" s="434"/>
      <c r="G689" s="434"/>
      <c r="H689" s="434"/>
      <c r="I689" s="434"/>
      <c r="J689" s="434"/>
      <c r="K689" s="434"/>
      <c r="L689" s="434"/>
    </row>
    <row r="690" spans="3:12" s="99" customFormat="1" x14ac:dyDescent="0.25">
      <c r="C690" s="434"/>
      <c r="E690" s="434"/>
      <c r="F690" s="434"/>
      <c r="G690" s="434"/>
      <c r="H690" s="434"/>
      <c r="I690" s="434"/>
      <c r="J690" s="434"/>
      <c r="K690" s="434"/>
      <c r="L690" s="434"/>
    </row>
    <row r="691" spans="3:12" s="99" customFormat="1" x14ac:dyDescent="0.25">
      <c r="C691" s="434"/>
      <c r="E691" s="434"/>
      <c r="F691" s="434"/>
      <c r="G691" s="434"/>
      <c r="H691" s="434"/>
      <c r="I691" s="434"/>
      <c r="J691" s="434"/>
      <c r="K691" s="434"/>
      <c r="L691" s="434"/>
    </row>
    <row r="692" spans="3:12" s="99" customFormat="1" x14ac:dyDescent="0.25">
      <c r="C692" s="434"/>
      <c r="E692" s="434"/>
      <c r="F692" s="434"/>
      <c r="G692" s="434"/>
      <c r="H692" s="434"/>
      <c r="I692" s="434"/>
      <c r="J692" s="434"/>
      <c r="K692" s="434"/>
      <c r="L692" s="434"/>
    </row>
    <row r="693" spans="3:12" s="99" customFormat="1" x14ac:dyDescent="0.25">
      <c r="C693" s="434"/>
      <c r="E693" s="434"/>
      <c r="F693" s="434"/>
      <c r="G693" s="434"/>
      <c r="H693" s="434"/>
      <c r="I693" s="434"/>
      <c r="J693" s="434"/>
      <c r="K693" s="434"/>
      <c r="L693" s="434"/>
    </row>
    <row r="694" spans="3:12" s="99" customFormat="1" x14ac:dyDescent="0.25">
      <c r="C694" s="434"/>
      <c r="E694" s="434"/>
      <c r="F694" s="434"/>
      <c r="G694" s="434"/>
      <c r="H694" s="434"/>
      <c r="I694" s="434"/>
      <c r="J694" s="434"/>
      <c r="K694" s="434"/>
      <c r="L694" s="434"/>
    </row>
    <row r="695" spans="3:12" s="99" customFormat="1" x14ac:dyDescent="0.25">
      <c r="C695" s="434"/>
      <c r="E695" s="434"/>
      <c r="F695" s="434"/>
      <c r="G695" s="434"/>
      <c r="H695" s="434"/>
      <c r="I695" s="434"/>
      <c r="J695" s="434"/>
      <c r="K695" s="434"/>
      <c r="L695" s="434"/>
    </row>
    <row r="696" spans="3:12" s="99" customFormat="1" x14ac:dyDescent="0.25">
      <c r="C696" s="434"/>
      <c r="E696" s="434"/>
      <c r="F696" s="434"/>
      <c r="G696" s="434"/>
      <c r="H696" s="434"/>
      <c r="I696" s="434"/>
      <c r="J696" s="434"/>
      <c r="K696" s="434"/>
      <c r="L696" s="434"/>
    </row>
    <row r="697" spans="3:12" s="99" customFormat="1" x14ac:dyDescent="0.25">
      <c r="C697" s="434"/>
      <c r="E697" s="434"/>
      <c r="F697" s="434"/>
      <c r="G697" s="434"/>
      <c r="H697" s="434"/>
      <c r="I697" s="434"/>
      <c r="J697" s="434"/>
      <c r="K697" s="434"/>
      <c r="L697" s="434"/>
    </row>
    <row r="698" spans="3:12" s="99" customFormat="1" x14ac:dyDescent="0.25">
      <c r="C698" s="434"/>
      <c r="E698" s="434"/>
      <c r="F698" s="434"/>
      <c r="G698" s="434"/>
      <c r="H698" s="434"/>
      <c r="I698" s="434"/>
      <c r="J698" s="434"/>
      <c r="K698" s="434"/>
      <c r="L698" s="434"/>
    </row>
    <row r="699" spans="3:12" s="99" customFormat="1" x14ac:dyDescent="0.25">
      <c r="C699" s="434"/>
      <c r="E699" s="434"/>
      <c r="F699" s="434"/>
      <c r="G699" s="434"/>
      <c r="H699" s="434"/>
      <c r="I699" s="434"/>
      <c r="J699" s="434"/>
      <c r="K699" s="434"/>
      <c r="L699" s="434"/>
    </row>
    <row r="700" spans="3:12" s="99" customFormat="1" x14ac:dyDescent="0.25">
      <c r="C700" s="434"/>
      <c r="E700" s="434"/>
      <c r="F700" s="434"/>
      <c r="G700" s="434"/>
      <c r="H700" s="434"/>
      <c r="I700" s="434"/>
      <c r="J700" s="434"/>
      <c r="K700" s="434"/>
      <c r="L700" s="434"/>
    </row>
    <row r="701" spans="3:12" s="99" customFormat="1" x14ac:dyDescent="0.25">
      <c r="C701" s="434"/>
      <c r="E701" s="434"/>
      <c r="F701" s="434"/>
      <c r="G701" s="434"/>
      <c r="H701" s="434"/>
      <c r="I701" s="434"/>
      <c r="J701" s="434"/>
      <c r="K701" s="434"/>
      <c r="L701" s="434"/>
    </row>
    <row r="702" spans="3:12" s="99" customFormat="1" x14ac:dyDescent="0.25">
      <c r="C702" s="434"/>
      <c r="E702" s="434"/>
      <c r="F702" s="434"/>
      <c r="G702" s="434"/>
      <c r="H702" s="434"/>
      <c r="I702" s="434"/>
      <c r="J702" s="434"/>
      <c r="K702" s="434"/>
      <c r="L702" s="434"/>
    </row>
    <row r="703" spans="3:12" s="99" customFormat="1" x14ac:dyDescent="0.25">
      <c r="C703" s="434"/>
      <c r="E703" s="434"/>
      <c r="F703" s="434"/>
      <c r="G703" s="434"/>
      <c r="H703" s="434"/>
      <c r="I703" s="434"/>
      <c r="J703" s="434"/>
      <c r="K703" s="434"/>
      <c r="L703" s="434"/>
    </row>
    <row r="704" spans="3:12" s="99" customFormat="1" x14ac:dyDescent="0.25">
      <c r="C704" s="434"/>
      <c r="E704" s="434"/>
      <c r="F704" s="434"/>
      <c r="G704" s="434"/>
      <c r="H704" s="434"/>
      <c r="I704" s="434"/>
      <c r="J704" s="434"/>
      <c r="K704" s="434"/>
      <c r="L704" s="434"/>
    </row>
    <row r="705" spans="3:12" s="99" customFormat="1" x14ac:dyDescent="0.25">
      <c r="C705" s="434"/>
      <c r="E705" s="434"/>
      <c r="F705" s="434"/>
      <c r="G705" s="434"/>
      <c r="H705" s="434"/>
      <c r="I705" s="434"/>
      <c r="J705" s="434"/>
      <c r="K705" s="434"/>
      <c r="L705" s="434"/>
    </row>
    <row r="706" spans="3:12" s="99" customFormat="1" x14ac:dyDescent="0.25">
      <c r="C706" s="434"/>
      <c r="E706" s="434"/>
      <c r="F706" s="434"/>
      <c r="G706" s="434"/>
      <c r="H706" s="434"/>
      <c r="I706" s="434"/>
      <c r="J706" s="434"/>
      <c r="K706" s="434"/>
      <c r="L706" s="434"/>
    </row>
    <row r="707" spans="3:12" s="99" customFormat="1" x14ac:dyDescent="0.25">
      <c r="C707" s="434"/>
      <c r="E707" s="434"/>
      <c r="F707" s="434"/>
      <c r="G707" s="434"/>
      <c r="H707" s="434"/>
      <c r="I707" s="434"/>
      <c r="J707" s="434"/>
      <c r="K707" s="434"/>
      <c r="L707" s="434"/>
    </row>
    <row r="708" spans="3:12" s="99" customFormat="1" x14ac:dyDescent="0.25">
      <c r="C708" s="434"/>
      <c r="E708" s="434"/>
      <c r="F708" s="434"/>
      <c r="G708" s="434"/>
      <c r="H708" s="434"/>
      <c r="I708" s="434"/>
      <c r="J708" s="434"/>
      <c r="K708" s="434"/>
      <c r="L708" s="434"/>
    </row>
    <row r="709" spans="3:12" s="99" customFormat="1" x14ac:dyDescent="0.25">
      <c r="C709" s="434"/>
      <c r="E709" s="434"/>
      <c r="F709" s="434"/>
      <c r="G709" s="434"/>
      <c r="H709" s="434"/>
      <c r="I709" s="434"/>
      <c r="J709" s="434"/>
      <c r="K709" s="434"/>
      <c r="L709" s="434"/>
    </row>
    <row r="710" spans="3:12" s="99" customFormat="1" x14ac:dyDescent="0.25">
      <c r="C710" s="434"/>
      <c r="E710" s="434"/>
      <c r="F710" s="434"/>
      <c r="G710" s="434"/>
      <c r="H710" s="434"/>
      <c r="I710" s="434"/>
      <c r="J710" s="434"/>
      <c r="K710" s="434"/>
      <c r="L710" s="434"/>
    </row>
    <row r="711" spans="3:12" s="99" customFormat="1" x14ac:dyDescent="0.25">
      <c r="C711" s="434"/>
      <c r="E711" s="434"/>
      <c r="F711" s="434"/>
      <c r="G711" s="434"/>
      <c r="H711" s="434"/>
      <c r="I711" s="434"/>
      <c r="J711" s="434"/>
      <c r="K711" s="434"/>
      <c r="L711" s="434"/>
    </row>
    <row r="712" spans="3:12" s="99" customFormat="1" x14ac:dyDescent="0.25">
      <c r="C712" s="434"/>
      <c r="E712" s="434"/>
      <c r="F712" s="434"/>
      <c r="G712" s="434"/>
      <c r="H712" s="434"/>
      <c r="I712" s="434"/>
      <c r="J712" s="434"/>
      <c r="K712" s="434"/>
      <c r="L712" s="434"/>
    </row>
    <row r="713" spans="3:12" s="99" customFormat="1" x14ac:dyDescent="0.25">
      <c r="C713" s="434"/>
      <c r="E713" s="434"/>
      <c r="F713" s="434"/>
      <c r="G713" s="434"/>
      <c r="H713" s="434"/>
      <c r="I713" s="434"/>
      <c r="J713" s="434"/>
      <c r="K713" s="434"/>
      <c r="L713" s="434"/>
    </row>
    <row r="714" spans="3:12" s="99" customFormat="1" x14ac:dyDescent="0.25">
      <c r="C714" s="434"/>
      <c r="E714" s="434"/>
      <c r="F714" s="434"/>
      <c r="G714" s="434"/>
      <c r="H714" s="434"/>
      <c r="I714" s="434"/>
      <c r="J714" s="434"/>
      <c r="K714" s="434"/>
      <c r="L714" s="434"/>
    </row>
    <row r="715" spans="3:12" s="99" customFormat="1" x14ac:dyDescent="0.25">
      <c r="C715" s="434"/>
      <c r="E715" s="434"/>
      <c r="F715" s="434"/>
      <c r="G715" s="434"/>
      <c r="H715" s="434"/>
      <c r="I715" s="434"/>
      <c r="J715" s="434"/>
      <c r="K715" s="434"/>
      <c r="L715" s="434"/>
    </row>
    <row r="716" spans="3:12" s="99" customFormat="1" x14ac:dyDescent="0.25">
      <c r="C716" s="434"/>
      <c r="E716" s="434"/>
      <c r="F716" s="434"/>
      <c r="G716" s="434"/>
      <c r="H716" s="434"/>
      <c r="I716" s="434"/>
      <c r="J716" s="434"/>
      <c r="K716" s="434"/>
      <c r="L716" s="434"/>
    </row>
    <row r="717" spans="3:12" s="99" customFormat="1" x14ac:dyDescent="0.25">
      <c r="C717" s="434"/>
      <c r="E717" s="434"/>
      <c r="F717" s="434"/>
      <c r="G717" s="434"/>
      <c r="H717" s="434"/>
      <c r="I717" s="434"/>
      <c r="J717" s="434"/>
      <c r="K717" s="434"/>
      <c r="L717" s="434"/>
    </row>
    <row r="718" spans="3:12" s="99" customFormat="1" x14ac:dyDescent="0.25">
      <c r="C718" s="434"/>
      <c r="E718" s="434"/>
      <c r="F718" s="434"/>
      <c r="G718" s="434"/>
      <c r="H718" s="434"/>
      <c r="I718" s="434"/>
      <c r="J718" s="434"/>
      <c r="K718" s="434"/>
      <c r="L718" s="434"/>
    </row>
    <row r="719" spans="3:12" s="99" customFormat="1" x14ac:dyDescent="0.25">
      <c r="C719" s="434"/>
      <c r="E719" s="434"/>
      <c r="F719" s="434"/>
      <c r="G719" s="434"/>
      <c r="H719" s="434"/>
      <c r="I719" s="434"/>
      <c r="J719" s="434"/>
      <c r="K719" s="434"/>
      <c r="L719" s="434"/>
    </row>
    <row r="720" spans="3:12" s="99" customFormat="1" x14ac:dyDescent="0.25">
      <c r="C720" s="434"/>
      <c r="E720" s="434"/>
      <c r="F720" s="434"/>
      <c r="G720" s="434"/>
      <c r="H720" s="434"/>
      <c r="I720" s="434"/>
      <c r="J720" s="434"/>
      <c r="K720" s="434"/>
      <c r="L720" s="434"/>
    </row>
    <row r="721" spans="3:12" s="99" customFormat="1" x14ac:dyDescent="0.25">
      <c r="C721" s="434"/>
      <c r="E721" s="434"/>
      <c r="F721" s="434"/>
      <c r="G721" s="434"/>
      <c r="H721" s="434"/>
      <c r="I721" s="434"/>
      <c r="J721" s="434"/>
      <c r="K721" s="434"/>
      <c r="L721" s="434"/>
    </row>
    <row r="722" spans="3:12" s="99" customFormat="1" x14ac:dyDescent="0.25">
      <c r="C722" s="434"/>
      <c r="E722" s="434"/>
      <c r="F722" s="434"/>
      <c r="G722" s="434"/>
      <c r="H722" s="434"/>
      <c r="I722" s="434"/>
      <c r="J722" s="434"/>
      <c r="K722" s="434"/>
      <c r="L722" s="434"/>
    </row>
    <row r="723" spans="3:12" s="99" customFormat="1" x14ac:dyDescent="0.25">
      <c r="C723" s="434"/>
      <c r="E723" s="434"/>
      <c r="F723" s="434"/>
      <c r="G723" s="434"/>
      <c r="H723" s="434"/>
      <c r="I723" s="434"/>
      <c r="J723" s="434"/>
      <c r="K723" s="434"/>
      <c r="L723" s="434"/>
    </row>
    <row r="724" spans="3:12" s="99" customFormat="1" x14ac:dyDescent="0.25">
      <c r="C724" s="434"/>
      <c r="E724" s="434"/>
      <c r="F724" s="434"/>
      <c r="G724" s="434"/>
      <c r="H724" s="434"/>
      <c r="I724" s="434"/>
      <c r="J724" s="434"/>
      <c r="K724" s="434"/>
      <c r="L724" s="434"/>
    </row>
    <row r="725" spans="3:12" s="99" customFormat="1" x14ac:dyDescent="0.25">
      <c r="C725" s="434"/>
      <c r="E725" s="434"/>
      <c r="F725" s="434"/>
      <c r="G725" s="434"/>
      <c r="H725" s="434"/>
      <c r="I725" s="434"/>
      <c r="J725" s="434"/>
      <c r="K725" s="434"/>
      <c r="L725" s="434"/>
    </row>
    <row r="726" spans="3:12" s="99" customFormat="1" x14ac:dyDescent="0.25">
      <c r="C726" s="434"/>
      <c r="E726" s="434"/>
      <c r="F726" s="434"/>
      <c r="G726" s="434"/>
      <c r="H726" s="434"/>
      <c r="I726" s="434"/>
      <c r="J726" s="434"/>
      <c r="K726" s="434"/>
      <c r="L726" s="434"/>
    </row>
    <row r="727" spans="3:12" s="99" customFormat="1" x14ac:dyDescent="0.25">
      <c r="C727" s="434"/>
      <c r="E727" s="434"/>
      <c r="F727" s="434"/>
      <c r="G727" s="434"/>
      <c r="H727" s="434"/>
      <c r="I727" s="434"/>
      <c r="J727" s="434"/>
      <c r="K727" s="434"/>
      <c r="L727" s="434"/>
    </row>
    <row r="728" spans="3:12" s="99" customFormat="1" x14ac:dyDescent="0.25">
      <c r="C728" s="434"/>
      <c r="E728" s="434"/>
      <c r="F728" s="434"/>
      <c r="G728" s="434"/>
      <c r="H728" s="434"/>
      <c r="I728" s="434"/>
      <c r="J728" s="434"/>
      <c r="K728" s="434"/>
      <c r="L728" s="434"/>
    </row>
    <row r="729" spans="3:12" s="99" customFormat="1" x14ac:dyDescent="0.25">
      <c r="C729" s="434"/>
      <c r="E729" s="434"/>
      <c r="F729" s="434"/>
      <c r="G729" s="434"/>
      <c r="H729" s="434"/>
      <c r="I729" s="434"/>
      <c r="J729" s="434"/>
      <c r="K729" s="434"/>
      <c r="L729" s="434"/>
    </row>
    <row r="730" spans="3:12" s="99" customFormat="1" x14ac:dyDescent="0.25">
      <c r="C730" s="434"/>
      <c r="E730" s="434"/>
      <c r="F730" s="434"/>
      <c r="G730" s="434"/>
      <c r="H730" s="434"/>
      <c r="I730" s="434"/>
      <c r="J730" s="434"/>
      <c r="K730" s="434"/>
      <c r="L730" s="434"/>
    </row>
    <row r="731" spans="3:12" s="99" customFormat="1" x14ac:dyDescent="0.25">
      <c r="C731" s="434"/>
      <c r="E731" s="434"/>
      <c r="F731" s="434"/>
      <c r="G731" s="434"/>
      <c r="H731" s="434"/>
      <c r="I731" s="434"/>
      <c r="J731" s="434"/>
      <c r="K731" s="434"/>
      <c r="L731" s="434"/>
    </row>
    <row r="732" spans="3:12" s="99" customFormat="1" x14ac:dyDescent="0.25">
      <c r="C732" s="434"/>
      <c r="E732" s="434"/>
      <c r="F732" s="434"/>
      <c r="G732" s="434"/>
      <c r="H732" s="434"/>
      <c r="I732" s="434"/>
      <c r="J732" s="434"/>
      <c r="K732" s="434"/>
      <c r="L732" s="434"/>
    </row>
    <row r="733" spans="3:12" s="99" customFormat="1" x14ac:dyDescent="0.25">
      <c r="C733" s="434"/>
      <c r="E733" s="434"/>
      <c r="F733" s="434"/>
      <c r="G733" s="434"/>
      <c r="H733" s="434"/>
      <c r="I733" s="434"/>
      <c r="J733" s="434"/>
      <c r="K733" s="434"/>
      <c r="L733" s="434"/>
    </row>
    <row r="734" spans="3:12" s="99" customFormat="1" x14ac:dyDescent="0.25">
      <c r="C734" s="434"/>
      <c r="E734" s="434"/>
      <c r="F734" s="434"/>
      <c r="G734" s="434"/>
      <c r="H734" s="434"/>
      <c r="I734" s="434"/>
      <c r="J734" s="434"/>
      <c r="K734" s="434"/>
      <c r="L734" s="434"/>
    </row>
    <row r="735" spans="3:12" s="99" customFormat="1" x14ac:dyDescent="0.25">
      <c r="C735" s="434"/>
      <c r="E735" s="434"/>
      <c r="F735" s="434"/>
      <c r="G735" s="434"/>
      <c r="H735" s="434"/>
      <c r="I735" s="434"/>
      <c r="J735" s="434"/>
      <c r="K735" s="434"/>
      <c r="L735" s="434"/>
    </row>
    <row r="736" spans="3:12" s="99" customFormat="1" x14ac:dyDescent="0.25">
      <c r="C736" s="434"/>
      <c r="E736" s="434"/>
      <c r="F736" s="434"/>
      <c r="G736" s="434"/>
      <c r="H736" s="434"/>
      <c r="I736" s="434"/>
      <c r="J736" s="434"/>
      <c r="K736" s="434"/>
      <c r="L736" s="434"/>
    </row>
    <row r="737" spans="3:12" s="99" customFormat="1" x14ac:dyDescent="0.25">
      <c r="C737" s="434"/>
      <c r="E737" s="434"/>
      <c r="F737" s="434"/>
      <c r="G737" s="434"/>
      <c r="H737" s="434"/>
      <c r="I737" s="434"/>
      <c r="J737" s="434"/>
      <c r="K737" s="434"/>
      <c r="L737" s="434"/>
    </row>
    <row r="738" spans="3:12" s="99" customFormat="1" x14ac:dyDescent="0.25">
      <c r="C738" s="434"/>
      <c r="E738" s="434"/>
      <c r="F738" s="434"/>
      <c r="G738" s="434"/>
      <c r="H738" s="434"/>
      <c r="I738" s="434"/>
      <c r="J738" s="434"/>
      <c r="K738" s="434"/>
      <c r="L738" s="434"/>
    </row>
    <row r="739" spans="3:12" s="99" customFormat="1" x14ac:dyDescent="0.25">
      <c r="C739" s="434"/>
      <c r="E739" s="434"/>
      <c r="F739" s="434"/>
      <c r="G739" s="434"/>
      <c r="H739" s="434"/>
      <c r="I739" s="434"/>
      <c r="J739" s="434"/>
      <c r="K739" s="434"/>
      <c r="L739" s="434"/>
    </row>
    <row r="740" spans="3:12" s="99" customFormat="1" x14ac:dyDescent="0.25">
      <c r="C740" s="434"/>
      <c r="E740" s="434"/>
      <c r="F740" s="434"/>
      <c r="G740" s="434"/>
      <c r="H740" s="434"/>
      <c r="I740" s="434"/>
      <c r="J740" s="434"/>
      <c r="K740" s="434"/>
      <c r="L740" s="434"/>
    </row>
    <row r="741" spans="3:12" s="99" customFormat="1" x14ac:dyDescent="0.25">
      <c r="C741" s="434"/>
      <c r="E741" s="434"/>
      <c r="F741" s="434"/>
      <c r="G741" s="434"/>
      <c r="H741" s="434"/>
      <c r="I741" s="434"/>
      <c r="J741" s="434"/>
      <c r="K741" s="434"/>
      <c r="L741" s="434"/>
    </row>
    <row r="742" spans="3:12" s="99" customFormat="1" x14ac:dyDescent="0.25">
      <c r="C742" s="434"/>
      <c r="E742" s="434"/>
      <c r="F742" s="434"/>
      <c r="G742" s="434"/>
      <c r="H742" s="434"/>
      <c r="I742" s="434"/>
      <c r="J742" s="434"/>
      <c r="K742" s="434"/>
      <c r="L742" s="434"/>
    </row>
    <row r="743" spans="3:12" s="99" customFormat="1" x14ac:dyDescent="0.25">
      <c r="C743" s="434"/>
      <c r="E743" s="434"/>
      <c r="F743" s="434"/>
      <c r="G743" s="434"/>
      <c r="H743" s="434"/>
      <c r="I743" s="434"/>
      <c r="J743" s="434"/>
      <c r="K743" s="434"/>
      <c r="L743" s="434"/>
    </row>
    <row r="744" spans="3:12" s="99" customFormat="1" x14ac:dyDescent="0.25">
      <c r="C744" s="434"/>
      <c r="E744" s="434"/>
      <c r="F744" s="434"/>
      <c r="G744" s="434"/>
      <c r="H744" s="434"/>
      <c r="I744" s="434"/>
      <c r="J744" s="434"/>
      <c r="K744" s="434"/>
      <c r="L744" s="434"/>
    </row>
    <row r="745" spans="3:12" s="99" customFormat="1" x14ac:dyDescent="0.25">
      <c r="C745" s="434"/>
      <c r="E745" s="434"/>
      <c r="F745" s="434"/>
      <c r="G745" s="434"/>
      <c r="H745" s="434"/>
      <c r="I745" s="434"/>
      <c r="J745" s="434"/>
      <c r="K745" s="434"/>
      <c r="L745" s="434"/>
    </row>
    <row r="746" spans="3:12" s="99" customFormat="1" x14ac:dyDescent="0.25">
      <c r="C746" s="434"/>
      <c r="E746" s="434"/>
      <c r="F746" s="434"/>
      <c r="G746" s="434"/>
      <c r="H746" s="434"/>
      <c r="I746" s="434"/>
      <c r="J746" s="434"/>
      <c r="K746" s="434"/>
      <c r="L746" s="434"/>
    </row>
    <row r="747" spans="3:12" s="99" customFormat="1" x14ac:dyDescent="0.25">
      <c r="C747" s="434"/>
      <c r="E747" s="434"/>
      <c r="F747" s="434"/>
      <c r="G747" s="434"/>
      <c r="H747" s="434"/>
      <c r="I747" s="434"/>
      <c r="J747" s="434"/>
      <c r="K747" s="434"/>
      <c r="L747" s="434"/>
    </row>
    <row r="748" spans="3:12" s="99" customFormat="1" x14ac:dyDescent="0.25">
      <c r="C748" s="434"/>
      <c r="E748" s="434"/>
      <c r="F748" s="434"/>
      <c r="G748" s="434"/>
      <c r="H748" s="434"/>
      <c r="I748" s="434"/>
      <c r="J748" s="434"/>
      <c r="K748" s="434"/>
      <c r="L748" s="434"/>
    </row>
    <row r="749" spans="3:12" s="99" customFormat="1" x14ac:dyDescent="0.25">
      <c r="C749" s="434"/>
      <c r="E749" s="434"/>
      <c r="F749" s="434"/>
      <c r="G749" s="434"/>
      <c r="H749" s="434"/>
      <c r="I749" s="434"/>
      <c r="J749" s="434"/>
      <c r="K749" s="434"/>
      <c r="L749" s="434"/>
    </row>
    <row r="750" spans="3:12" s="99" customFormat="1" x14ac:dyDescent="0.25">
      <c r="C750" s="434"/>
      <c r="E750" s="434"/>
      <c r="F750" s="434"/>
      <c r="G750" s="434"/>
      <c r="H750" s="434"/>
      <c r="I750" s="434"/>
      <c r="J750" s="434"/>
      <c r="K750" s="434"/>
      <c r="L750" s="434"/>
    </row>
    <row r="751" spans="3:12" s="99" customFormat="1" x14ac:dyDescent="0.25">
      <c r="C751" s="434"/>
      <c r="E751" s="434"/>
      <c r="F751" s="434"/>
      <c r="G751" s="434"/>
      <c r="H751" s="434"/>
      <c r="I751" s="434"/>
      <c r="J751" s="434"/>
      <c r="K751" s="434"/>
      <c r="L751" s="434"/>
    </row>
    <row r="752" spans="3:12" s="99" customFormat="1" x14ac:dyDescent="0.25">
      <c r="C752" s="434"/>
      <c r="E752" s="434"/>
      <c r="F752" s="434"/>
      <c r="G752" s="434"/>
      <c r="H752" s="434"/>
      <c r="I752" s="434"/>
      <c r="J752" s="434"/>
      <c r="K752" s="434"/>
      <c r="L752" s="434"/>
    </row>
    <row r="753" spans="3:12" s="99" customFormat="1" x14ac:dyDescent="0.25">
      <c r="C753" s="434"/>
      <c r="E753" s="434"/>
      <c r="F753" s="434"/>
      <c r="G753" s="434"/>
      <c r="H753" s="434"/>
      <c r="I753" s="434"/>
      <c r="J753" s="434"/>
      <c r="K753" s="434"/>
      <c r="L753" s="434"/>
    </row>
    <row r="754" spans="3:12" s="99" customFormat="1" x14ac:dyDescent="0.25">
      <c r="C754" s="434"/>
      <c r="E754" s="434"/>
      <c r="F754" s="434"/>
      <c r="G754" s="434"/>
      <c r="H754" s="434"/>
      <c r="I754" s="434"/>
      <c r="J754" s="434"/>
      <c r="K754" s="434"/>
      <c r="L754" s="434"/>
    </row>
    <row r="755" spans="3:12" s="99" customFormat="1" x14ac:dyDescent="0.25">
      <c r="C755" s="434"/>
      <c r="E755" s="434"/>
      <c r="F755" s="434"/>
      <c r="G755" s="434"/>
      <c r="H755" s="434"/>
      <c r="I755" s="434"/>
      <c r="J755" s="434"/>
      <c r="K755" s="434"/>
      <c r="L755" s="434"/>
    </row>
    <row r="756" spans="3:12" s="99" customFormat="1" x14ac:dyDescent="0.25">
      <c r="C756" s="434"/>
      <c r="E756" s="434"/>
      <c r="F756" s="434"/>
      <c r="G756" s="434"/>
      <c r="H756" s="434"/>
      <c r="I756" s="434"/>
      <c r="J756" s="434"/>
      <c r="K756" s="434"/>
      <c r="L756" s="434"/>
    </row>
    <row r="757" spans="3:12" s="99" customFormat="1" x14ac:dyDescent="0.25">
      <c r="C757" s="434"/>
      <c r="E757" s="434"/>
      <c r="F757" s="434"/>
      <c r="G757" s="434"/>
      <c r="H757" s="434"/>
      <c r="I757" s="434"/>
      <c r="J757" s="434"/>
      <c r="K757" s="434"/>
      <c r="L757" s="434"/>
    </row>
    <row r="758" spans="3:12" s="99" customFormat="1" x14ac:dyDescent="0.25">
      <c r="C758" s="434"/>
      <c r="E758" s="434"/>
      <c r="F758" s="434"/>
      <c r="G758" s="434"/>
      <c r="H758" s="434"/>
      <c r="I758" s="434"/>
      <c r="J758" s="434"/>
      <c r="K758" s="434"/>
      <c r="L758" s="434"/>
    </row>
    <row r="759" spans="3:12" s="99" customFormat="1" x14ac:dyDescent="0.25">
      <c r="C759" s="434"/>
      <c r="E759" s="434"/>
      <c r="F759" s="434"/>
      <c r="G759" s="434"/>
      <c r="H759" s="434"/>
      <c r="I759" s="434"/>
      <c r="J759" s="434"/>
      <c r="K759" s="434"/>
      <c r="L759" s="434"/>
    </row>
    <row r="760" spans="3:12" s="99" customFormat="1" x14ac:dyDescent="0.25">
      <c r="C760" s="434"/>
      <c r="E760" s="434"/>
      <c r="F760" s="434"/>
      <c r="G760" s="434"/>
      <c r="H760" s="434"/>
      <c r="I760" s="434"/>
      <c r="J760" s="434"/>
      <c r="K760" s="434"/>
      <c r="L760" s="434"/>
    </row>
    <row r="761" spans="3:12" s="99" customFormat="1" x14ac:dyDescent="0.25">
      <c r="C761" s="434"/>
      <c r="E761" s="434"/>
      <c r="F761" s="434"/>
      <c r="G761" s="434"/>
      <c r="H761" s="434"/>
      <c r="I761" s="434"/>
      <c r="J761" s="434"/>
      <c r="K761" s="434"/>
      <c r="L761" s="434"/>
    </row>
    <row r="762" spans="3:12" s="99" customFormat="1" x14ac:dyDescent="0.25">
      <c r="C762" s="434"/>
      <c r="E762" s="434"/>
      <c r="F762" s="434"/>
      <c r="G762" s="434"/>
      <c r="H762" s="434"/>
      <c r="I762" s="434"/>
      <c r="J762" s="434"/>
      <c r="K762" s="434"/>
      <c r="L762" s="434"/>
    </row>
    <row r="763" spans="3:12" s="99" customFormat="1" x14ac:dyDescent="0.25">
      <c r="C763" s="434"/>
      <c r="E763" s="434"/>
      <c r="F763" s="434"/>
      <c r="G763" s="434"/>
      <c r="H763" s="434"/>
      <c r="I763" s="434"/>
      <c r="J763" s="434"/>
      <c r="K763" s="434"/>
      <c r="L763" s="434"/>
    </row>
    <row r="764" spans="3:12" s="99" customFormat="1" x14ac:dyDescent="0.25">
      <c r="C764" s="434"/>
      <c r="E764" s="434"/>
      <c r="F764" s="434"/>
      <c r="G764" s="434"/>
      <c r="H764" s="434"/>
      <c r="I764" s="434"/>
      <c r="J764" s="434"/>
      <c r="K764" s="434"/>
      <c r="L764" s="434"/>
    </row>
    <row r="765" spans="3:12" s="99" customFormat="1" x14ac:dyDescent="0.25">
      <c r="C765" s="434"/>
      <c r="E765" s="434"/>
      <c r="F765" s="434"/>
      <c r="G765" s="434"/>
      <c r="H765" s="434"/>
      <c r="I765" s="434"/>
      <c r="J765" s="434"/>
      <c r="K765" s="434"/>
      <c r="L765" s="434"/>
    </row>
    <row r="766" spans="3:12" s="99" customFormat="1" x14ac:dyDescent="0.25">
      <c r="C766" s="434"/>
      <c r="E766" s="434"/>
      <c r="F766" s="434"/>
      <c r="G766" s="434"/>
      <c r="H766" s="434"/>
      <c r="I766" s="434"/>
      <c r="J766" s="434"/>
      <c r="K766" s="434"/>
      <c r="L766" s="434"/>
    </row>
    <row r="767" spans="3:12" s="99" customFormat="1" x14ac:dyDescent="0.25">
      <c r="C767" s="434"/>
      <c r="E767" s="434"/>
      <c r="F767" s="434"/>
      <c r="G767" s="434"/>
      <c r="H767" s="434"/>
      <c r="I767" s="434"/>
      <c r="J767" s="434"/>
      <c r="K767" s="434"/>
      <c r="L767" s="434"/>
    </row>
    <row r="768" spans="3:12" s="99" customFormat="1" x14ac:dyDescent="0.25">
      <c r="C768" s="434"/>
      <c r="E768" s="434"/>
      <c r="F768" s="434"/>
      <c r="G768" s="434"/>
      <c r="H768" s="434"/>
      <c r="I768" s="434"/>
      <c r="J768" s="434"/>
      <c r="K768" s="434"/>
      <c r="L768" s="434"/>
    </row>
    <row r="769" spans="3:12" s="99" customFormat="1" x14ac:dyDescent="0.25">
      <c r="C769" s="434"/>
      <c r="E769" s="434"/>
      <c r="F769" s="434"/>
      <c r="G769" s="434"/>
      <c r="H769" s="434"/>
      <c r="I769" s="434"/>
      <c r="J769" s="434"/>
      <c r="K769" s="434"/>
      <c r="L769" s="434"/>
    </row>
    <row r="770" spans="3:12" s="99" customFormat="1" x14ac:dyDescent="0.25">
      <c r="C770" s="434"/>
      <c r="E770" s="434"/>
      <c r="F770" s="434"/>
      <c r="G770" s="434"/>
      <c r="H770" s="434"/>
      <c r="I770" s="434"/>
      <c r="J770" s="434"/>
      <c r="K770" s="434"/>
      <c r="L770" s="434"/>
    </row>
    <row r="771" spans="3:12" s="99" customFormat="1" x14ac:dyDescent="0.25">
      <c r="C771" s="434"/>
      <c r="E771" s="434"/>
      <c r="F771" s="434"/>
      <c r="G771" s="434"/>
      <c r="H771" s="434"/>
      <c r="I771" s="434"/>
      <c r="J771" s="434"/>
      <c r="K771" s="434"/>
      <c r="L771" s="434"/>
    </row>
    <row r="772" spans="3:12" s="99" customFormat="1" x14ac:dyDescent="0.25">
      <c r="C772" s="434"/>
      <c r="E772" s="434"/>
      <c r="F772" s="434"/>
      <c r="G772" s="434"/>
      <c r="H772" s="434"/>
      <c r="I772" s="434"/>
      <c r="J772" s="434"/>
      <c r="K772" s="434"/>
      <c r="L772" s="434"/>
    </row>
    <row r="773" spans="3:12" s="99" customFormat="1" x14ac:dyDescent="0.25">
      <c r="C773" s="434"/>
      <c r="E773" s="434"/>
      <c r="F773" s="434"/>
      <c r="G773" s="434"/>
      <c r="H773" s="434"/>
      <c r="I773" s="434"/>
      <c r="J773" s="434"/>
      <c r="K773" s="434"/>
      <c r="L773" s="434"/>
    </row>
    <row r="774" spans="3:12" s="99" customFormat="1" x14ac:dyDescent="0.25">
      <c r="C774" s="434"/>
      <c r="E774" s="434"/>
      <c r="F774" s="434"/>
      <c r="G774" s="434"/>
      <c r="H774" s="434"/>
      <c r="I774" s="434"/>
      <c r="J774" s="434"/>
      <c r="K774" s="434"/>
      <c r="L774" s="434"/>
    </row>
    <row r="775" spans="3:12" s="99" customFormat="1" x14ac:dyDescent="0.25">
      <c r="C775" s="434"/>
      <c r="E775" s="434"/>
      <c r="F775" s="434"/>
      <c r="G775" s="434"/>
      <c r="H775" s="434"/>
      <c r="I775" s="434"/>
      <c r="J775" s="434"/>
      <c r="K775" s="434"/>
      <c r="L775" s="434"/>
    </row>
    <row r="776" spans="3:12" s="99" customFormat="1" x14ac:dyDescent="0.25">
      <c r="C776" s="434"/>
      <c r="E776" s="434"/>
      <c r="F776" s="434"/>
      <c r="G776" s="434"/>
      <c r="H776" s="434"/>
      <c r="I776" s="434"/>
      <c r="J776" s="434"/>
      <c r="K776" s="434"/>
      <c r="L776" s="434"/>
    </row>
    <row r="777" spans="3:12" s="99" customFormat="1" x14ac:dyDescent="0.25">
      <c r="C777" s="434"/>
      <c r="E777" s="434"/>
      <c r="F777" s="434"/>
      <c r="G777" s="434"/>
      <c r="H777" s="434"/>
      <c r="I777" s="434"/>
      <c r="J777" s="434"/>
      <c r="K777" s="434"/>
      <c r="L777" s="434"/>
    </row>
    <row r="778" spans="3:12" s="99" customFormat="1" x14ac:dyDescent="0.25">
      <c r="C778" s="434"/>
      <c r="E778" s="434"/>
      <c r="F778" s="434"/>
      <c r="G778" s="434"/>
      <c r="H778" s="434"/>
      <c r="I778" s="434"/>
      <c r="J778" s="434"/>
      <c r="K778" s="434"/>
      <c r="L778" s="434"/>
    </row>
    <row r="779" spans="3:12" s="99" customFormat="1" x14ac:dyDescent="0.25">
      <c r="C779" s="434"/>
      <c r="E779" s="434"/>
      <c r="F779" s="434"/>
      <c r="G779" s="434"/>
      <c r="H779" s="434"/>
      <c r="I779" s="434"/>
      <c r="J779" s="434"/>
      <c r="K779" s="434"/>
      <c r="L779" s="434"/>
    </row>
    <row r="780" spans="3:12" s="99" customFormat="1" x14ac:dyDescent="0.25">
      <c r="C780" s="434"/>
      <c r="E780" s="434"/>
      <c r="F780" s="434"/>
      <c r="G780" s="434"/>
      <c r="H780" s="434"/>
      <c r="I780" s="434"/>
      <c r="J780" s="434"/>
      <c r="K780" s="434"/>
      <c r="L780" s="434"/>
    </row>
    <row r="781" spans="3:12" s="99" customFormat="1" x14ac:dyDescent="0.25">
      <c r="C781" s="434"/>
      <c r="E781" s="434"/>
      <c r="F781" s="434"/>
      <c r="G781" s="434"/>
      <c r="H781" s="434"/>
      <c r="I781" s="434"/>
      <c r="J781" s="434"/>
      <c r="K781" s="434"/>
      <c r="L781" s="434"/>
    </row>
    <row r="782" spans="3:12" s="99" customFormat="1" x14ac:dyDescent="0.25">
      <c r="C782" s="434"/>
      <c r="E782" s="434"/>
      <c r="F782" s="434"/>
      <c r="G782" s="434"/>
      <c r="H782" s="434"/>
      <c r="I782" s="434"/>
      <c r="J782" s="434"/>
      <c r="K782" s="434"/>
      <c r="L782" s="434"/>
    </row>
    <row r="783" spans="3:12" s="99" customFormat="1" x14ac:dyDescent="0.25">
      <c r="C783" s="434"/>
      <c r="E783" s="434"/>
      <c r="F783" s="434"/>
      <c r="G783" s="434"/>
      <c r="H783" s="434"/>
      <c r="I783" s="434"/>
      <c r="J783" s="434"/>
      <c r="K783" s="434"/>
      <c r="L783" s="434"/>
    </row>
    <row r="784" spans="3:12" s="99" customFormat="1" x14ac:dyDescent="0.25">
      <c r="C784" s="434"/>
      <c r="E784" s="434"/>
      <c r="F784" s="434"/>
      <c r="G784" s="434"/>
      <c r="H784" s="434"/>
      <c r="I784" s="434"/>
      <c r="J784" s="434"/>
      <c r="K784" s="434"/>
      <c r="L784" s="434"/>
    </row>
    <row r="785" spans="3:12" s="99" customFormat="1" x14ac:dyDescent="0.25">
      <c r="C785" s="434"/>
      <c r="E785" s="434"/>
      <c r="F785" s="434"/>
      <c r="G785" s="434"/>
      <c r="H785" s="434"/>
      <c r="I785" s="434"/>
      <c r="J785" s="434"/>
      <c r="K785" s="434"/>
      <c r="L785" s="434"/>
    </row>
    <row r="786" spans="3:12" s="99" customFormat="1" x14ac:dyDescent="0.25">
      <c r="C786" s="434"/>
      <c r="E786" s="434"/>
      <c r="F786" s="434"/>
      <c r="G786" s="434"/>
      <c r="H786" s="434"/>
      <c r="I786" s="434"/>
      <c r="J786" s="434"/>
      <c r="K786" s="434"/>
      <c r="L786" s="434"/>
    </row>
    <row r="787" spans="3:12" s="99" customFormat="1" x14ac:dyDescent="0.25">
      <c r="C787" s="434"/>
      <c r="E787" s="434"/>
      <c r="F787" s="434"/>
      <c r="G787" s="434"/>
      <c r="H787" s="434"/>
      <c r="I787" s="434"/>
      <c r="J787" s="434"/>
      <c r="K787" s="434"/>
      <c r="L787" s="434"/>
    </row>
    <row r="788" spans="3:12" s="99" customFormat="1" x14ac:dyDescent="0.25">
      <c r="C788" s="434"/>
      <c r="E788" s="434"/>
      <c r="F788" s="434"/>
      <c r="G788" s="434"/>
      <c r="H788" s="434"/>
      <c r="I788" s="434"/>
      <c r="J788" s="434"/>
      <c r="K788" s="434"/>
      <c r="L788" s="434"/>
    </row>
    <row r="789" spans="3:12" s="99" customFormat="1" x14ac:dyDescent="0.25">
      <c r="C789" s="434"/>
      <c r="E789" s="434"/>
      <c r="F789" s="434"/>
      <c r="G789" s="434"/>
      <c r="H789" s="434"/>
      <c r="I789" s="434"/>
      <c r="J789" s="434"/>
      <c r="K789" s="434"/>
      <c r="L789" s="434"/>
    </row>
    <row r="790" spans="3:12" s="99" customFormat="1" x14ac:dyDescent="0.25">
      <c r="C790" s="434"/>
      <c r="E790" s="434"/>
      <c r="F790" s="434"/>
      <c r="G790" s="434"/>
      <c r="H790" s="434"/>
      <c r="I790" s="434"/>
      <c r="J790" s="434"/>
      <c r="K790" s="434"/>
      <c r="L790" s="434"/>
    </row>
    <row r="791" spans="3:12" s="99" customFormat="1" x14ac:dyDescent="0.25">
      <c r="C791" s="434"/>
      <c r="E791" s="434"/>
      <c r="F791" s="434"/>
      <c r="G791" s="434"/>
      <c r="H791" s="434"/>
      <c r="I791" s="434"/>
      <c r="J791" s="434"/>
      <c r="K791" s="434"/>
      <c r="L791" s="434"/>
    </row>
    <row r="792" spans="3:12" s="99" customFormat="1" x14ac:dyDescent="0.25">
      <c r="C792" s="434"/>
      <c r="E792" s="434"/>
      <c r="F792" s="434"/>
      <c r="G792" s="434"/>
      <c r="H792" s="434"/>
      <c r="I792" s="434"/>
      <c r="J792" s="434"/>
      <c r="K792" s="434"/>
      <c r="L792" s="434"/>
    </row>
    <row r="793" spans="3:12" s="99" customFormat="1" x14ac:dyDescent="0.25">
      <c r="C793" s="434"/>
      <c r="E793" s="434"/>
      <c r="F793" s="434"/>
      <c r="G793" s="434"/>
      <c r="H793" s="434"/>
      <c r="I793" s="434"/>
      <c r="J793" s="434"/>
      <c r="K793" s="434"/>
      <c r="L793" s="434"/>
    </row>
    <row r="794" spans="3:12" s="99" customFormat="1" x14ac:dyDescent="0.25">
      <c r="C794" s="434"/>
      <c r="E794" s="434"/>
      <c r="F794" s="434"/>
      <c r="G794" s="434"/>
      <c r="H794" s="434"/>
      <c r="I794" s="434"/>
      <c r="J794" s="434"/>
      <c r="K794" s="434"/>
      <c r="L794" s="434"/>
    </row>
    <row r="795" spans="3:12" s="99" customFormat="1" x14ac:dyDescent="0.25">
      <c r="C795" s="434"/>
      <c r="E795" s="434"/>
      <c r="F795" s="434"/>
      <c r="G795" s="434"/>
      <c r="H795" s="434"/>
      <c r="I795" s="434"/>
      <c r="J795" s="434"/>
      <c r="K795" s="434"/>
      <c r="L795" s="434"/>
    </row>
    <row r="796" spans="3:12" s="99" customFormat="1" x14ac:dyDescent="0.25">
      <c r="C796" s="434"/>
      <c r="E796" s="434"/>
      <c r="F796" s="434"/>
      <c r="G796" s="434"/>
      <c r="H796" s="434"/>
      <c r="I796" s="434"/>
      <c r="J796" s="434"/>
      <c r="K796" s="434"/>
      <c r="L796" s="434"/>
    </row>
    <row r="797" spans="3:12" s="99" customFormat="1" x14ac:dyDescent="0.25">
      <c r="C797" s="434"/>
      <c r="E797" s="434"/>
      <c r="F797" s="434"/>
      <c r="G797" s="434"/>
      <c r="H797" s="434"/>
      <c r="I797" s="434"/>
      <c r="J797" s="434"/>
      <c r="K797" s="434"/>
      <c r="L797" s="434"/>
    </row>
    <row r="798" spans="3:12" s="99" customFormat="1" x14ac:dyDescent="0.25">
      <c r="C798" s="434"/>
      <c r="E798" s="434"/>
      <c r="F798" s="434"/>
      <c r="G798" s="434"/>
      <c r="H798" s="434"/>
      <c r="I798" s="434"/>
      <c r="J798" s="434"/>
      <c r="K798" s="434"/>
      <c r="L798" s="434"/>
    </row>
    <row r="799" spans="3:12" s="99" customFormat="1" x14ac:dyDescent="0.25">
      <c r="C799" s="434"/>
      <c r="E799" s="434"/>
      <c r="F799" s="434"/>
      <c r="G799" s="434"/>
      <c r="H799" s="434"/>
      <c r="I799" s="434"/>
      <c r="J799" s="434"/>
      <c r="K799" s="434"/>
      <c r="L799" s="434"/>
    </row>
    <row r="800" spans="3:12" s="99" customFormat="1" x14ac:dyDescent="0.25">
      <c r="C800" s="434"/>
      <c r="E800" s="434"/>
      <c r="F800" s="434"/>
      <c r="G800" s="434"/>
      <c r="H800" s="434"/>
      <c r="I800" s="434"/>
      <c r="J800" s="434"/>
      <c r="K800" s="434"/>
      <c r="L800" s="434"/>
    </row>
    <row r="801" spans="3:12" s="99" customFormat="1" x14ac:dyDescent="0.25">
      <c r="C801" s="434"/>
      <c r="E801" s="434"/>
      <c r="F801" s="434"/>
      <c r="G801" s="434"/>
      <c r="H801" s="434"/>
      <c r="I801" s="434"/>
      <c r="J801" s="434"/>
      <c r="K801" s="434"/>
      <c r="L801" s="434"/>
    </row>
    <row r="802" spans="3:12" s="99" customFormat="1" x14ac:dyDescent="0.25">
      <c r="C802" s="434"/>
      <c r="E802" s="434"/>
      <c r="F802" s="434"/>
      <c r="G802" s="434"/>
      <c r="H802" s="434"/>
      <c r="I802" s="434"/>
      <c r="J802" s="434"/>
      <c r="K802" s="434"/>
      <c r="L802" s="434"/>
    </row>
    <row r="803" spans="3:12" s="99" customFormat="1" x14ac:dyDescent="0.25">
      <c r="C803" s="434"/>
      <c r="E803" s="434"/>
      <c r="F803" s="434"/>
      <c r="G803" s="434"/>
      <c r="H803" s="434"/>
      <c r="I803" s="434"/>
      <c r="J803" s="434"/>
      <c r="K803" s="434"/>
      <c r="L803" s="434"/>
    </row>
    <row r="804" spans="3:12" s="99" customFormat="1" x14ac:dyDescent="0.25">
      <c r="C804" s="434"/>
      <c r="E804" s="434"/>
      <c r="F804" s="434"/>
      <c r="G804" s="434"/>
      <c r="H804" s="434"/>
      <c r="I804" s="434"/>
      <c r="J804" s="434"/>
      <c r="K804" s="434"/>
      <c r="L804" s="434"/>
    </row>
    <row r="805" spans="3:12" s="99" customFormat="1" x14ac:dyDescent="0.25">
      <c r="C805" s="434"/>
      <c r="E805" s="434"/>
      <c r="F805" s="434"/>
      <c r="G805" s="434"/>
      <c r="H805" s="434"/>
      <c r="I805" s="434"/>
      <c r="J805" s="434"/>
      <c r="K805" s="434"/>
      <c r="L805" s="434"/>
    </row>
    <row r="806" spans="3:12" s="99" customFormat="1" x14ac:dyDescent="0.25">
      <c r="C806" s="434"/>
      <c r="E806" s="434"/>
      <c r="F806" s="434"/>
      <c r="G806" s="434"/>
      <c r="H806" s="434"/>
      <c r="I806" s="434"/>
      <c r="J806" s="434"/>
      <c r="K806" s="434"/>
      <c r="L806" s="434"/>
    </row>
    <row r="807" spans="3:12" s="99" customFormat="1" x14ac:dyDescent="0.25">
      <c r="C807" s="434"/>
      <c r="E807" s="434"/>
      <c r="F807" s="434"/>
      <c r="G807" s="434"/>
      <c r="H807" s="434"/>
      <c r="I807" s="434"/>
      <c r="J807" s="434"/>
      <c r="K807" s="434"/>
      <c r="L807" s="434"/>
    </row>
    <row r="808" spans="3:12" s="99" customFormat="1" x14ac:dyDescent="0.25">
      <c r="C808" s="434"/>
      <c r="E808" s="434"/>
      <c r="F808" s="434"/>
      <c r="G808" s="434"/>
      <c r="H808" s="434"/>
      <c r="I808" s="434"/>
      <c r="J808" s="434"/>
      <c r="K808" s="434"/>
      <c r="L808" s="434"/>
    </row>
    <row r="809" spans="3:12" s="99" customFormat="1" x14ac:dyDescent="0.25">
      <c r="C809" s="434"/>
      <c r="E809" s="434"/>
      <c r="F809" s="434"/>
      <c r="G809" s="434"/>
      <c r="H809" s="434"/>
      <c r="I809" s="434"/>
      <c r="J809" s="434"/>
      <c r="K809" s="434"/>
      <c r="L809" s="434"/>
    </row>
    <row r="810" spans="3:12" s="99" customFormat="1" x14ac:dyDescent="0.25">
      <c r="C810" s="434"/>
      <c r="E810" s="434"/>
      <c r="F810" s="434"/>
      <c r="G810" s="434"/>
      <c r="H810" s="434"/>
      <c r="I810" s="434"/>
      <c r="J810" s="434"/>
      <c r="K810" s="434"/>
      <c r="L810" s="434"/>
    </row>
    <row r="811" spans="3:12" s="99" customFormat="1" x14ac:dyDescent="0.25">
      <c r="C811" s="434"/>
      <c r="E811" s="434"/>
      <c r="F811" s="434"/>
      <c r="G811" s="434"/>
      <c r="H811" s="434"/>
      <c r="I811" s="434"/>
      <c r="J811" s="434"/>
      <c r="K811" s="434"/>
      <c r="L811" s="434"/>
    </row>
    <row r="812" spans="3:12" s="99" customFormat="1" x14ac:dyDescent="0.25">
      <c r="C812" s="434"/>
      <c r="E812" s="434"/>
      <c r="F812" s="434"/>
      <c r="G812" s="434"/>
      <c r="H812" s="434"/>
      <c r="I812" s="434"/>
      <c r="J812" s="434"/>
      <c r="K812" s="434"/>
      <c r="L812" s="434"/>
    </row>
    <row r="813" spans="3:12" s="99" customFormat="1" x14ac:dyDescent="0.25">
      <c r="C813" s="434"/>
      <c r="E813" s="434"/>
      <c r="F813" s="434"/>
      <c r="G813" s="434"/>
      <c r="H813" s="434"/>
      <c r="I813" s="434"/>
      <c r="J813" s="434"/>
      <c r="K813" s="434"/>
      <c r="L813" s="434"/>
    </row>
    <row r="814" spans="3:12" s="99" customFormat="1" x14ac:dyDescent="0.25">
      <c r="C814" s="434"/>
      <c r="E814" s="434"/>
      <c r="F814" s="434"/>
      <c r="G814" s="434"/>
      <c r="H814" s="434"/>
      <c r="I814" s="434"/>
      <c r="J814" s="434"/>
      <c r="K814" s="434"/>
      <c r="L814" s="434"/>
    </row>
    <row r="815" spans="3:12" s="99" customFormat="1" x14ac:dyDescent="0.25">
      <c r="C815" s="434"/>
      <c r="E815" s="434"/>
      <c r="F815" s="434"/>
      <c r="G815" s="434"/>
      <c r="H815" s="434"/>
      <c r="I815" s="434"/>
      <c r="J815" s="434"/>
      <c r="K815" s="434"/>
      <c r="L815" s="434"/>
    </row>
    <row r="816" spans="3:12" s="99" customFormat="1" x14ac:dyDescent="0.25">
      <c r="C816" s="434"/>
      <c r="E816" s="434"/>
      <c r="F816" s="434"/>
      <c r="G816" s="434"/>
      <c r="H816" s="434"/>
      <c r="I816" s="434"/>
      <c r="J816" s="434"/>
      <c r="K816" s="434"/>
      <c r="L816" s="434"/>
    </row>
    <row r="817" spans="3:12" s="99" customFormat="1" x14ac:dyDescent="0.25">
      <c r="C817" s="434"/>
      <c r="E817" s="434"/>
      <c r="F817" s="434"/>
      <c r="G817" s="434"/>
      <c r="H817" s="434"/>
      <c r="I817" s="434"/>
      <c r="J817" s="434"/>
      <c r="K817" s="434"/>
      <c r="L817" s="434"/>
    </row>
    <row r="818" spans="3:12" s="99" customFormat="1" x14ac:dyDescent="0.25">
      <c r="C818" s="434"/>
      <c r="E818" s="434"/>
      <c r="F818" s="434"/>
      <c r="G818" s="434"/>
      <c r="H818" s="434"/>
      <c r="I818" s="434"/>
      <c r="J818" s="434"/>
      <c r="K818" s="434"/>
      <c r="L818" s="434"/>
    </row>
    <row r="819" spans="3:12" s="99" customFormat="1" x14ac:dyDescent="0.25">
      <c r="C819" s="434"/>
      <c r="E819" s="434"/>
      <c r="F819" s="434"/>
      <c r="G819" s="434"/>
      <c r="H819" s="434"/>
      <c r="I819" s="434"/>
      <c r="J819" s="434"/>
      <c r="K819" s="434"/>
      <c r="L819" s="434"/>
    </row>
    <row r="820" spans="3:12" s="99" customFormat="1" x14ac:dyDescent="0.25">
      <c r="C820" s="434"/>
      <c r="E820" s="434"/>
      <c r="F820" s="434"/>
      <c r="G820" s="434"/>
      <c r="H820" s="434"/>
      <c r="I820" s="434"/>
      <c r="J820" s="434"/>
      <c r="K820" s="434"/>
      <c r="L820" s="434"/>
    </row>
    <row r="821" spans="3:12" s="99" customFormat="1" x14ac:dyDescent="0.25">
      <c r="C821" s="434"/>
      <c r="E821" s="434"/>
      <c r="F821" s="434"/>
      <c r="G821" s="434"/>
      <c r="H821" s="434"/>
      <c r="I821" s="434"/>
      <c r="J821" s="434"/>
      <c r="K821" s="434"/>
      <c r="L821" s="434"/>
    </row>
    <row r="822" spans="3:12" s="99" customFormat="1" x14ac:dyDescent="0.25">
      <c r="C822" s="434"/>
      <c r="E822" s="434"/>
      <c r="F822" s="434"/>
      <c r="G822" s="434"/>
      <c r="H822" s="434"/>
      <c r="I822" s="434"/>
      <c r="J822" s="434"/>
      <c r="K822" s="434"/>
      <c r="L822" s="434"/>
    </row>
    <row r="823" spans="3:12" s="99" customFormat="1" x14ac:dyDescent="0.25">
      <c r="C823" s="434"/>
      <c r="E823" s="434"/>
      <c r="F823" s="434"/>
      <c r="G823" s="434"/>
      <c r="H823" s="434"/>
      <c r="I823" s="434"/>
      <c r="J823" s="434"/>
      <c r="K823" s="434"/>
      <c r="L823" s="434"/>
    </row>
    <row r="824" spans="3:12" s="99" customFormat="1" x14ac:dyDescent="0.25">
      <c r="C824" s="434"/>
      <c r="E824" s="434"/>
      <c r="F824" s="434"/>
      <c r="G824" s="434"/>
      <c r="H824" s="434"/>
      <c r="I824" s="434"/>
      <c r="J824" s="434"/>
      <c r="K824" s="434"/>
      <c r="L824" s="434"/>
    </row>
    <row r="825" spans="3:12" s="99" customFormat="1" x14ac:dyDescent="0.25">
      <c r="C825" s="434"/>
      <c r="E825" s="434"/>
      <c r="F825" s="434"/>
      <c r="G825" s="434"/>
      <c r="H825" s="434"/>
      <c r="I825" s="434"/>
      <c r="J825" s="434"/>
      <c r="K825" s="434"/>
      <c r="L825" s="434"/>
    </row>
    <row r="826" spans="3:12" s="99" customFormat="1" x14ac:dyDescent="0.25">
      <c r="C826" s="434"/>
      <c r="E826" s="434"/>
      <c r="F826" s="434"/>
      <c r="G826" s="434"/>
      <c r="H826" s="434"/>
      <c r="I826" s="434"/>
      <c r="J826" s="434"/>
      <c r="K826" s="434"/>
      <c r="L826" s="434"/>
    </row>
    <row r="827" spans="3:12" s="99" customFormat="1" x14ac:dyDescent="0.25">
      <c r="C827" s="434"/>
      <c r="E827" s="434"/>
      <c r="F827" s="434"/>
      <c r="G827" s="434"/>
      <c r="H827" s="434"/>
      <c r="I827" s="434"/>
      <c r="J827" s="434"/>
      <c r="K827" s="434"/>
      <c r="L827" s="434"/>
    </row>
    <row r="828" spans="3:12" s="99" customFormat="1" x14ac:dyDescent="0.25">
      <c r="C828" s="434"/>
      <c r="E828" s="434"/>
      <c r="F828" s="434"/>
      <c r="G828" s="434"/>
      <c r="H828" s="434"/>
      <c r="I828" s="434"/>
      <c r="J828" s="434"/>
      <c r="K828" s="434"/>
      <c r="L828" s="434"/>
    </row>
    <row r="829" spans="3:12" s="99" customFormat="1" x14ac:dyDescent="0.25">
      <c r="C829" s="434"/>
      <c r="E829" s="434"/>
      <c r="F829" s="434"/>
      <c r="G829" s="434"/>
      <c r="H829" s="434"/>
      <c r="I829" s="434"/>
      <c r="J829" s="434"/>
      <c r="K829" s="434"/>
      <c r="L829" s="434"/>
    </row>
    <row r="830" spans="3:12" s="99" customFormat="1" x14ac:dyDescent="0.25">
      <c r="C830" s="434"/>
      <c r="E830" s="434"/>
      <c r="F830" s="434"/>
      <c r="G830" s="434"/>
      <c r="H830" s="434"/>
      <c r="I830" s="434"/>
      <c r="J830" s="434"/>
      <c r="K830" s="434"/>
      <c r="L830" s="434"/>
    </row>
    <row r="831" spans="3:12" s="99" customFormat="1" x14ac:dyDescent="0.25">
      <c r="C831" s="434"/>
      <c r="E831" s="434"/>
      <c r="F831" s="434"/>
      <c r="G831" s="434"/>
      <c r="H831" s="434"/>
      <c r="I831" s="434"/>
      <c r="J831" s="434"/>
      <c r="K831" s="434"/>
      <c r="L831" s="434"/>
    </row>
    <row r="832" spans="3:12" s="99" customFormat="1" x14ac:dyDescent="0.25">
      <c r="C832" s="434"/>
      <c r="E832" s="434"/>
      <c r="F832" s="434"/>
      <c r="G832" s="434"/>
      <c r="H832" s="434"/>
      <c r="I832" s="434"/>
      <c r="J832" s="434"/>
      <c r="K832" s="434"/>
      <c r="L832" s="434"/>
    </row>
    <row r="833" spans="3:12" s="99" customFormat="1" x14ac:dyDescent="0.25">
      <c r="C833" s="434"/>
      <c r="E833" s="434"/>
      <c r="F833" s="434"/>
      <c r="G833" s="434"/>
      <c r="H833" s="434"/>
      <c r="I833" s="434"/>
      <c r="J833" s="434"/>
      <c r="K833" s="434"/>
      <c r="L833" s="434"/>
    </row>
    <row r="834" spans="3:12" s="99" customFormat="1" x14ac:dyDescent="0.25">
      <c r="C834" s="434"/>
      <c r="E834" s="434"/>
      <c r="F834" s="434"/>
      <c r="G834" s="434"/>
      <c r="H834" s="434"/>
      <c r="I834" s="434"/>
      <c r="J834" s="434"/>
      <c r="K834" s="434"/>
      <c r="L834" s="434"/>
    </row>
  </sheetData>
  <mergeCells count="23">
    <mergeCell ref="M1:M5"/>
    <mergeCell ref="N1:N5"/>
    <mergeCell ref="O1:O5"/>
    <mergeCell ref="P1:P5"/>
    <mergeCell ref="A7:A33"/>
    <mergeCell ref="B7:B33"/>
    <mergeCell ref="M19:P19"/>
    <mergeCell ref="M29:P29"/>
    <mergeCell ref="D20:P20"/>
    <mergeCell ref="G1:I5"/>
    <mergeCell ref="J1:L5"/>
    <mergeCell ref="G7:G8"/>
    <mergeCell ref="H7:H8"/>
    <mergeCell ref="I7:I8"/>
    <mergeCell ref="J7:J8"/>
    <mergeCell ref="K7:K8"/>
    <mergeCell ref="L7:L8"/>
    <mergeCell ref="G22:G23"/>
    <mergeCell ref="H22:H23"/>
    <mergeCell ref="I22:I23"/>
    <mergeCell ref="J22:J23"/>
    <mergeCell ref="K22:K23"/>
    <mergeCell ref="L22:L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0000"/>
  </sheetPr>
  <dimension ref="A1:XFD498"/>
  <sheetViews>
    <sheetView topLeftCell="A115" zoomScale="80" zoomScaleNormal="80" workbookViewId="0">
      <selection activeCell="D133" sqref="D133"/>
    </sheetView>
  </sheetViews>
  <sheetFormatPr defaultColWidth="0" defaultRowHeight="18" x14ac:dyDescent="0.25"/>
  <cols>
    <col min="1" max="1" width="27.7109375" customWidth="1"/>
    <col min="2" max="2" width="12.42578125" customWidth="1"/>
    <col min="3" max="3" width="12.42578125" style="366" customWidth="1"/>
    <col min="4" max="4" width="50" customWidth="1"/>
    <col min="5" max="5" width="17.85546875" style="366" customWidth="1"/>
    <col min="6" max="6" width="16" style="366" customWidth="1"/>
    <col min="7" max="12" width="8.7109375" style="366" customWidth="1"/>
    <col min="13" max="13" width="15.42578125" customWidth="1"/>
    <col min="14" max="15" width="9.140625" customWidth="1"/>
    <col min="16" max="16" width="12.42578125" customWidth="1"/>
    <col min="17" max="55" width="0" style="99" hidden="1" customWidth="1"/>
    <col min="56" max="16384" width="9.140625" hidden="1"/>
  </cols>
  <sheetData>
    <row r="1" spans="1:17 16384:16384" ht="19.5" customHeight="1" x14ac:dyDescent="0.2">
      <c r="A1" s="60" t="s">
        <v>391</v>
      </c>
      <c r="B1" s="88" t="s">
        <v>5</v>
      </c>
      <c r="C1" s="453"/>
      <c r="D1" s="88" t="s">
        <v>5</v>
      </c>
      <c r="E1" s="453"/>
      <c r="F1" s="453"/>
      <c r="G1" s="853" t="s">
        <v>1413</v>
      </c>
      <c r="H1" s="854"/>
      <c r="I1" s="855"/>
      <c r="J1" s="853" t="s">
        <v>1414</v>
      </c>
      <c r="K1" s="854"/>
      <c r="L1" s="855"/>
      <c r="M1" s="963" t="s">
        <v>9</v>
      </c>
      <c r="N1" s="963" t="s">
        <v>10</v>
      </c>
      <c r="O1" s="963" t="s">
        <v>11</v>
      </c>
      <c r="P1" s="963" t="s">
        <v>12</v>
      </c>
    </row>
    <row r="2" spans="1:17 16384:16384" ht="23.25" customHeight="1" x14ac:dyDescent="0.2">
      <c r="A2" s="61" t="s">
        <v>1</v>
      </c>
      <c r="B2" s="89" t="s">
        <v>1010</v>
      </c>
      <c r="C2" s="378"/>
      <c r="D2" s="89" t="s">
        <v>59</v>
      </c>
      <c r="E2" s="378"/>
      <c r="F2" s="378"/>
      <c r="G2" s="856"/>
      <c r="H2" s="857"/>
      <c r="I2" s="858"/>
      <c r="J2" s="856"/>
      <c r="K2" s="857"/>
      <c r="L2" s="858"/>
      <c r="M2" s="964"/>
      <c r="N2" s="964"/>
      <c r="O2" s="964"/>
      <c r="P2" s="964"/>
    </row>
    <row r="3" spans="1:17 16384:16384" ht="18" customHeight="1" x14ac:dyDescent="0.2">
      <c r="A3" s="61" t="s">
        <v>2</v>
      </c>
      <c r="B3" s="90"/>
      <c r="C3" s="378"/>
      <c r="D3" s="89" t="s">
        <v>60</v>
      </c>
      <c r="E3" s="378"/>
      <c r="F3" s="378"/>
      <c r="G3" s="856"/>
      <c r="H3" s="857"/>
      <c r="I3" s="858"/>
      <c r="J3" s="856"/>
      <c r="K3" s="857"/>
      <c r="L3" s="858"/>
      <c r="M3" s="964"/>
      <c r="N3" s="964"/>
      <c r="O3" s="964"/>
      <c r="P3" s="964"/>
    </row>
    <row r="4" spans="1:17 16384:16384" ht="18.75" customHeight="1" x14ac:dyDescent="0.2">
      <c r="A4" s="61" t="s">
        <v>58</v>
      </c>
      <c r="B4" s="90"/>
      <c r="C4" s="378"/>
      <c r="D4" s="90"/>
      <c r="E4" s="378"/>
      <c r="F4" s="378"/>
      <c r="G4" s="856"/>
      <c r="H4" s="857"/>
      <c r="I4" s="858"/>
      <c r="J4" s="856"/>
      <c r="K4" s="857"/>
      <c r="L4" s="858"/>
      <c r="M4" s="964"/>
      <c r="N4" s="964"/>
      <c r="O4" s="964"/>
      <c r="P4" s="964"/>
    </row>
    <row r="5" spans="1:17 16384:16384" ht="30.75" customHeight="1" thickBot="1" x14ac:dyDescent="0.25">
      <c r="A5" s="62" t="s">
        <v>4</v>
      </c>
      <c r="B5" s="91"/>
      <c r="C5" s="382"/>
      <c r="D5" s="91"/>
      <c r="E5" s="382"/>
      <c r="F5" s="382"/>
      <c r="G5" s="859"/>
      <c r="H5" s="860"/>
      <c r="I5" s="861"/>
      <c r="J5" s="859"/>
      <c r="K5" s="860"/>
      <c r="L5" s="861"/>
      <c r="M5" s="965"/>
      <c r="N5" s="965"/>
      <c r="O5" s="965"/>
      <c r="P5" s="965"/>
    </row>
    <row r="6" spans="1:17 16384:16384" ht="40.5" customHeight="1" thickBot="1" x14ac:dyDescent="0.25">
      <c r="A6" s="690">
        <v>44890</v>
      </c>
      <c r="B6" s="91"/>
      <c r="C6" s="364" t="s">
        <v>1309</v>
      </c>
      <c r="D6" s="170" t="s">
        <v>1224</v>
      </c>
      <c r="E6" s="367" t="s">
        <v>1308</v>
      </c>
      <c r="F6" s="475" t="s">
        <v>1381</v>
      </c>
      <c r="G6" s="475" t="s">
        <v>1415</v>
      </c>
      <c r="H6" s="681" t="s">
        <v>1416</v>
      </c>
      <c r="I6" s="475" t="s">
        <v>1417</v>
      </c>
      <c r="J6" s="681" t="s">
        <v>1319</v>
      </c>
      <c r="K6" s="475" t="s">
        <v>1418</v>
      </c>
      <c r="L6" s="475" t="s">
        <v>1419</v>
      </c>
      <c r="M6" s="124" t="str">
        <f>'Данные по ТП'!C187</f>
        <v>ТМ-160/6</v>
      </c>
      <c r="N6" s="125" t="s">
        <v>1225</v>
      </c>
      <c r="O6" s="124" t="s">
        <v>5</v>
      </c>
      <c r="P6" s="126">
        <f>'Данные по ТП'!F187</f>
        <v>10447</v>
      </c>
    </row>
    <row r="7" spans="1:17 16384:16384" ht="18.75" thickBot="1" x14ac:dyDescent="0.25">
      <c r="A7" s="850" t="s">
        <v>1768</v>
      </c>
      <c r="B7" s="991" t="s">
        <v>1011</v>
      </c>
      <c r="C7" s="378">
        <v>1</v>
      </c>
      <c r="D7" s="302" t="s">
        <v>1012</v>
      </c>
      <c r="E7" s="372"/>
      <c r="F7" s="655">
        <f>((O7*1.73*220*0.9)/1000)+((N7*1.73*220*0.9)/1000)+((M7*1.73*220*0.9)/1000)</f>
        <v>27.060659999999999</v>
      </c>
      <c r="G7" s="845">
        <v>243</v>
      </c>
      <c r="H7" s="845">
        <v>248</v>
      </c>
      <c r="I7" s="845">
        <v>237</v>
      </c>
      <c r="J7" s="845">
        <v>421</v>
      </c>
      <c r="K7" s="845">
        <v>420</v>
      </c>
      <c r="L7" s="845">
        <v>420</v>
      </c>
      <c r="M7" s="305">
        <v>25</v>
      </c>
      <c r="N7" s="305">
        <v>26</v>
      </c>
      <c r="O7" s="305">
        <v>28</v>
      </c>
      <c r="P7" s="306">
        <v>5</v>
      </c>
      <c r="Q7" s="296"/>
      <c r="XFD7">
        <f>SUM(M7:XFC7)</f>
        <v>84</v>
      </c>
    </row>
    <row r="8" spans="1:17 16384:16384" ht="19.5" thickBot="1" x14ac:dyDescent="0.25">
      <c r="A8" s="862"/>
      <c r="B8" s="971"/>
      <c r="C8" s="378">
        <v>2</v>
      </c>
      <c r="D8" s="302" t="s">
        <v>1013</v>
      </c>
      <c r="E8" s="372"/>
      <c r="F8" s="655">
        <f t="shared" ref="F8:F11" si="0">((O8*1.73*220*0.9)/1000)+((N8*1.73*220*0.9)/1000)+((M8*1.73*220*0.9)/1000)</f>
        <v>0</v>
      </c>
      <c r="G8" s="846"/>
      <c r="H8" s="846"/>
      <c r="I8" s="846"/>
      <c r="J8" s="846"/>
      <c r="K8" s="846"/>
      <c r="L8" s="846"/>
      <c r="M8" s="307">
        <v>0</v>
      </c>
      <c r="N8" s="307">
        <v>0</v>
      </c>
      <c r="O8" s="307">
        <v>0</v>
      </c>
      <c r="P8" s="308">
        <v>0</v>
      </c>
      <c r="Q8" s="297"/>
      <c r="XFD8">
        <f>SUM(M8:XFC8)</f>
        <v>0</v>
      </c>
    </row>
    <row r="9" spans="1:17 16384:16384" ht="19.5" thickBot="1" x14ac:dyDescent="0.25">
      <c r="A9" s="862"/>
      <c r="B9" s="971"/>
      <c r="C9" s="378">
        <v>3</v>
      </c>
      <c r="D9" s="302" t="s">
        <v>1014</v>
      </c>
      <c r="E9" s="372"/>
      <c r="F9" s="655">
        <f t="shared" si="0"/>
        <v>29.115899999999996</v>
      </c>
      <c r="G9" s="655"/>
      <c r="H9" s="655"/>
      <c r="I9" s="655"/>
      <c r="J9" s="655"/>
      <c r="K9" s="655"/>
      <c r="L9" s="655"/>
      <c r="M9" s="307">
        <v>24</v>
      </c>
      <c r="N9" s="307">
        <v>22</v>
      </c>
      <c r="O9" s="307">
        <v>39</v>
      </c>
      <c r="P9" s="308">
        <v>10</v>
      </c>
      <c r="Q9" s="297"/>
      <c r="XFD9">
        <f>SUM(M9:XFC9)</f>
        <v>95</v>
      </c>
    </row>
    <row r="10" spans="1:17 16384:16384" ht="19.5" thickBot="1" x14ac:dyDescent="0.25">
      <c r="A10" s="862"/>
      <c r="B10" s="971"/>
      <c r="C10" s="378">
        <v>4</v>
      </c>
      <c r="D10" s="302" t="s">
        <v>1015</v>
      </c>
      <c r="E10" s="372"/>
      <c r="F10" s="655">
        <f t="shared" si="0"/>
        <v>58.574340000000007</v>
      </c>
      <c r="G10" s="655"/>
      <c r="H10" s="655"/>
      <c r="I10" s="655"/>
      <c r="J10" s="655"/>
      <c r="K10" s="655"/>
      <c r="L10" s="655"/>
      <c r="M10" s="307">
        <v>67</v>
      </c>
      <c r="N10" s="307">
        <v>90</v>
      </c>
      <c r="O10" s="307">
        <v>14</v>
      </c>
      <c r="P10" s="308">
        <v>36</v>
      </c>
      <c r="Q10" s="297"/>
      <c r="XFD10">
        <f>SUM(M10:XFC10)</f>
        <v>207</v>
      </c>
    </row>
    <row r="11" spans="1:17 16384:16384" ht="19.5" thickBot="1" x14ac:dyDescent="0.25">
      <c r="A11" s="862"/>
      <c r="B11" s="971"/>
      <c r="C11" s="378">
        <v>5</v>
      </c>
      <c r="D11" s="302" t="s">
        <v>1016</v>
      </c>
      <c r="E11" s="372"/>
      <c r="F11" s="655">
        <f t="shared" si="0"/>
        <v>4.1104799999999999</v>
      </c>
      <c r="G11" s="655"/>
      <c r="H11" s="655"/>
      <c r="I11" s="655"/>
      <c r="J11" s="655"/>
      <c r="K11" s="655"/>
      <c r="L11" s="655"/>
      <c r="M11" s="307">
        <v>5</v>
      </c>
      <c r="N11" s="307">
        <v>7</v>
      </c>
      <c r="O11" s="307">
        <v>0</v>
      </c>
      <c r="P11" s="308">
        <v>4</v>
      </c>
      <c r="Q11" s="297"/>
      <c r="XFD11">
        <f>SUM(M11:XFC11)</f>
        <v>16</v>
      </c>
    </row>
    <row r="12" spans="1:17 16384:16384" ht="19.5" thickBot="1" x14ac:dyDescent="0.25">
      <c r="A12" s="862"/>
      <c r="B12" s="971"/>
      <c r="C12" s="378">
        <v>6</v>
      </c>
      <c r="D12" s="302" t="s">
        <v>1017</v>
      </c>
      <c r="E12" s="372"/>
      <c r="F12" s="655">
        <f>((O12*1.73*220*0.9)/1000)+((N12*1.73*220*0.9)/1000)+((M12*1.73*220*0.9)/1000)</f>
        <v>0</v>
      </c>
      <c r="G12" s="655"/>
      <c r="H12" s="655"/>
      <c r="I12" s="655"/>
      <c r="J12" s="655"/>
      <c r="K12" s="655"/>
      <c r="L12" s="655"/>
      <c r="M12" s="309"/>
      <c r="N12" s="309"/>
      <c r="O12" s="309"/>
      <c r="P12" s="310"/>
      <c r="Q12" s="298"/>
    </row>
    <row r="13" spans="1:17 16384:16384" ht="19.5" thickBot="1" x14ac:dyDescent="0.25">
      <c r="A13" s="862"/>
      <c r="B13" s="971"/>
      <c r="C13" s="378"/>
      <c r="D13" s="3" t="s">
        <v>1217</v>
      </c>
      <c r="E13" s="370"/>
      <c r="F13" s="655"/>
      <c r="G13" s="655"/>
      <c r="H13" s="655"/>
      <c r="I13" s="655"/>
      <c r="J13" s="655"/>
      <c r="K13" s="655"/>
      <c r="L13" s="655"/>
      <c r="M13" s="70">
        <v>49</v>
      </c>
      <c r="N13" s="70">
        <v>26</v>
      </c>
      <c r="O13" s="70">
        <v>34</v>
      </c>
      <c r="P13" s="92">
        <v>7</v>
      </c>
      <c r="Q13" s="299"/>
      <c r="XFD13">
        <f>SUM(M13:XFC13)</f>
        <v>116</v>
      </c>
    </row>
    <row r="14" spans="1:17 16384:16384" ht="19.5" thickBot="1" x14ac:dyDescent="0.25">
      <c r="A14" s="862"/>
      <c r="B14" s="971"/>
      <c r="C14" s="378"/>
      <c r="D14" s="3" t="s">
        <v>1188</v>
      </c>
      <c r="E14" s="370"/>
      <c r="F14" s="655"/>
      <c r="G14" s="655"/>
      <c r="H14" s="655"/>
      <c r="I14" s="655"/>
      <c r="J14" s="655"/>
      <c r="K14" s="655"/>
      <c r="L14" s="655"/>
      <c r="M14" s="130">
        <f t="shared" ref="M14:O14" si="1">(M13*1.73*220*0.9)/1000</f>
        <v>16.784459999999999</v>
      </c>
      <c r="N14" s="130">
        <f t="shared" si="1"/>
        <v>8.9060399999999991</v>
      </c>
      <c r="O14" s="130">
        <f t="shared" si="1"/>
        <v>11.646360000000001</v>
      </c>
      <c r="P14" s="131"/>
      <c r="Q14" s="156"/>
    </row>
    <row r="15" spans="1:17 16384:16384" ht="18.75" thickBot="1" x14ac:dyDescent="0.25">
      <c r="A15" s="862"/>
      <c r="B15" s="971"/>
      <c r="C15" s="378"/>
      <c r="D15" s="3" t="s">
        <v>1216</v>
      </c>
      <c r="E15" s="371"/>
      <c r="F15" s="655"/>
      <c r="G15" s="683"/>
      <c r="H15" s="683"/>
      <c r="I15" s="683"/>
      <c r="J15" s="683"/>
      <c r="K15" s="683"/>
      <c r="L15" s="683"/>
      <c r="M15" s="869">
        <f>(M14+N14+O14)</f>
        <v>37.336860000000001</v>
      </c>
      <c r="N15" s="870"/>
      <c r="O15" s="870"/>
      <c r="P15" s="871"/>
      <c r="Q15" s="156"/>
    </row>
    <row r="16" spans="1:17 16384:16384" ht="36.75" customHeight="1" thickBot="1" x14ac:dyDescent="0.25">
      <c r="A16" s="653"/>
      <c r="B16" s="653"/>
      <c r="C16" s="653"/>
      <c r="D16" s="590" t="str">
        <f>HYPERLINK("#Оглавление!h16","&lt;&lt;&lt;&lt;&lt;")</f>
        <v>&lt;&lt;&lt;&lt;&lt;</v>
      </c>
      <c r="E16" s="653"/>
      <c r="F16" s="653"/>
      <c r="G16" s="653"/>
      <c r="H16" s="653"/>
      <c r="I16" s="653"/>
      <c r="J16" s="653"/>
      <c r="K16" s="653"/>
      <c r="L16" s="653"/>
      <c r="M16" s="653"/>
      <c r="N16" s="653"/>
      <c r="O16" s="653"/>
      <c r="P16" s="653"/>
    </row>
    <row r="17" spans="1:17" ht="36.75" thickBot="1" x14ac:dyDescent="0.25">
      <c r="A17" s="690">
        <v>44890</v>
      </c>
      <c r="B17" s="91"/>
      <c r="C17" s="364" t="s">
        <v>1309</v>
      </c>
      <c r="D17" s="170" t="s">
        <v>1224</v>
      </c>
      <c r="E17" s="367" t="s">
        <v>1308</v>
      </c>
      <c r="F17" s="475" t="s">
        <v>1381</v>
      </c>
      <c r="G17" s="475" t="s">
        <v>1415</v>
      </c>
      <c r="H17" s="681" t="s">
        <v>1416</v>
      </c>
      <c r="I17" s="475" t="s">
        <v>1417</v>
      </c>
      <c r="J17" s="681" t="s">
        <v>1319</v>
      </c>
      <c r="K17" s="475" t="s">
        <v>1418</v>
      </c>
      <c r="L17" s="475" t="s">
        <v>1419</v>
      </c>
      <c r="M17" s="124" t="str">
        <f>'Данные по ТП'!C188</f>
        <v>ТМ-630/6</v>
      </c>
      <c r="N17" s="125" t="s">
        <v>1225</v>
      </c>
      <c r="O17" s="124" t="s">
        <v>5</v>
      </c>
      <c r="P17" s="126">
        <f>'Данные по ТП'!F188</f>
        <v>2146</v>
      </c>
    </row>
    <row r="18" spans="1:17" ht="19.5" customHeight="1" thickBot="1" x14ac:dyDescent="0.25">
      <c r="A18" s="850" t="s">
        <v>1768</v>
      </c>
      <c r="B18" s="991" t="s">
        <v>1018</v>
      </c>
      <c r="C18" s="378">
        <v>1</v>
      </c>
      <c r="D18" s="302" t="s">
        <v>1019</v>
      </c>
      <c r="E18" s="372"/>
      <c r="F18" s="655">
        <f>((O18*1.73*220*0.9)/1000)+((N18*1.73*220*0.9)/1000)+((M18*1.73*220*0.9)/1000)</f>
        <v>0</v>
      </c>
      <c r="G18" s="845">
        <v>240</v>
      </c>
      <c r="H18" s="845">
        <v>242</v>
      </c>
      <c r="I18" s="845">
        <v>241</v>
      </c>
      <c r="J18" s="845">
        <v>418</v>
      </c>
      <c r="K18" s="845">
        <v>419</v>
      </c>
      <c r="L18" s="845">
        <v>418</v>
      </c>
      <c r="M18" s="286"/>
      <c r="N18" s="286"/>
      <c r="O18" s="286"/>
      <c r="P18" s="287"/>
      <c r="Q18" s="297"/>
    </row>
    <row r="19" spans="1:17" ht="30.75" thickBot="1" x14ac:dyDescent="0.25">
      <c r="A19" s="862"/>
      <c r="B19" s="971"/>
      <c r="C19" s="378">
        <v>2</v>
      </c>
      <c r="D19" s="302" t="s">
        <v>1020</v>
      </c>
      <c r="E19" s="372"/>
      <c r="F19" s="655">
        <f t="shared" ref="F19:F22" si="2">((O19*1.73*220*0.9)/1000)+((N19*1.73*220*0.9)/1000)+((M19*1.73*220*0.9)/1000)</f>
        <v>0</v>
      </c>
      <c r="G19" s="846"/>
      <c r="H19" s="846"/>
      <c r="I19" s="846"/>
      <c r="J19" s="846"/>
      <c r="K19" s="846"/>
      <c r="L19" s="846"/>
      <c r="M19" s="262"/>
      <c r="N19" s="262"/>
      <c r="O19" s="262"/>
      <c r="P19" s="311"/>
    </row>
    <row r="20" spans="1:17" ht="30.75" thickBot="1" x14ac:dyDescent="0.25">
      <c r="A20" s="862"/>
      <c r="B20" s="971"/>
      <c r="C20" s="378">
        <v>3</v>
      </c>
      <c r="D20" s="302" t="s">
        <v>1021</v>
      </c>
      <c r="E20" s="372"/>
      <c r="F20" s="655">
        <f t="shared" si="2"/>
        <v>0</v>
      </c>
      <c r="G20" s="655"/>
      <c r="H20" s="655"/>
      <c r="I20" s="655"/>
      <c r="J20" s="655"/>
      <c r="K20" s="655"/>
      <c r="L20" s="655"/>
      <c r="M20" s="262"/>
      <c r="N20" s="262"/>
      <c r="O20" s="262"/>
      <c r="P20" s="311"/>
    </row>
    <row r="21" spans="1:17" ht="21" thickBot="1" x14ac:dyDescent="0.25">
      <c r="A21" s="862"/>
      <c r="B21" s="971"/>
      <c r="C21" s="378">
        <v>4</v>
      </c>
      <c r="D21" s="302" t="s">
        <v>1597</v>
      </c>
      <c r="E21" s="372"/>
      <c r="F21" s="655">
        <f t="shared" si="2"/>
        <v>0</v>
      </c>
      <c r="G21" s="655"/>
      <c r="H21" s="655"/>
      <c r="I21" s="655"/>
      <c r="J21" s="655"/>
      <c r="K21" s="655"/>
      <c r="L21" s="655"/>
      <c r="M21" s="262"/>
      <c r="N21" s="262"/>
      <c r="O21" s="262"/>
      <c r="P21" s="311"/>
    </row>
    <row r="22" spans="1:17" ht="21" thickBot="1" x14ac:dyDescent="0.25">
      <c r="A22" s="862"/>
      <c r="B22" s="971"/>
      <c r="C22" s="378">
        <v>5</v>
      </c>
      <c r="D22" s="302" t="s">
        <v>1022</v>
      </c>
      <c r="E22" s="372"/>
      <c r="F22" s="655">
        <f t="shared" si="2"/>
        <v>0</v>
      </c>
      <c r="G22" s="655"/>
      <c r="H22" s="655"/>
      <c r="I22" s="655"/>
      <c r="J22" s="655"/>
      <c r="K22" s="655"/>
      <c r="L22" s="655"/>
      <c r="M22" s="312"/>
      <c r="N22" s="312"/>
      <c r="O22" s="312"/>
      <c r="P22" s="313"/>
    </row>
    <row r="23" spans="1:17" ht="21" thickBot="1" x14ac:dyDescent="0.25">
      <c r="A23" s="862"/>
      <c r="B23" s="971"/>
      <c r="C23" s="378">
        <v>6</v>
      </c>
      <c r="D23" s="302" t="s">
        <v>1017</v>
      </c>
      <c r="E23" s="372"/>
      <c r="F23" s="655">
        <f>((O23*1.73*220*0.9)/1000)+((N23*1.73*220*0.9)/1000)+((M23*1.73*220*0.9)/1000)</f>
        <v>0</v>
      </c>
      <c r="G23" s="655"/>
      <c r="H23" s="655"/>
      <c r="I23" s="655"/>
      <c r="J23" s="655"/>
      <c r="K23" s="655"/>
      <c r="L23" s="655"/>
      <c r="M23" s="312"/>
      <c r="N23" s="312"/>
      <c r="O23" s="312"/>
      <c r="P23" s="313"/>
    </row>
    <row r="24" spans="1:17" ht="21" thickBot="1" x14ac:dyDescent="0.25">
      <c r="A24" s="862"/>
      <c r="B24" s="971"/>
      <c r="C24" s="378"/>
      <c r="D24" s="3" t="s">
        <v>1217</v>
      </c>
      <c r="E24" s="458"/>
      <c r="F24" s="458"/>
      <c r="G24" s="458"/>
      <c r="H24" s="458"/>
      <c r="I24" s="458"/>
      <c r="J24" s="458"/>
      <c r="K24" s="458"/>
      <c r="L24" s="458"/>
      <c r="M24" s="94">
        <f>SUM(M18:M23)</f>
        <v>0</v>
      </c>
      <c r="N24" s="94">
        <f>SUM(N18:N23)</f>
        <v>0</v>
      </c>
      <c r="O24" s="94">
        <f>SUM(O18:O23)</f>
        <v>0</v>
      </c>
      <c r="P24" s="95">
        <f>SUM(P18:P23)</f>
        <v>0</v>
      </c>
    </row>
    <row r="25" spans="1:17" ht="19.5" thickBot="1" x14ac:dyDescent="0.25">
      <c r="A25" s="862"/>
      <c r="B25" s="971"/>
      <c r="C25" s="378"/>
      <c r="D25" s="3" t="s">
        <v>1188</v>
      </c>
      <c r="E25" s="370"/>
      <c r="F25" s="370"/>
      <c r="G25" s="370"/>
      <c r="H25" s="370"/>
      <c r="I25" s="370"/>
      <c r="J25" s="370"/>
      <c r="K25" s="370"/>
      <c r="L25" s="370"/>
      <c r="M25" s="130">
        <f t="shared" ref="M25:O25" si="3">(M24*1.73*220*0.9)/1000</f>
        <v>0</v>
      </c>
      <c r="N25" s="130">
        <f t="shared" si="3"/>
        <v>0</v>
      </c>
      <c r="O25" s="130">
        <f t="shared" si="3"/>
        <v>0</v>
      </c>
      <c r="P25" s="131"/>
      <c r="Q25" s="156"/>
    </row>
    <row r="26" spans="1:17" ht="18.75" customHeight="1" thickBot="1" x14ac:dyDescent="0.25">
      <c r="A26" s="862"/>
      <c r="B26" s="971"/>
      <c r="C26" s="378"/>
      <c r="D26" s="3" t="s">
        <v>1216</v>
      </c>
      <c r="E26" s="371"/>
      <c r="F26" s="371"/>
      <c r="G26" s="371"/>
      <c r="H26" s="371"/>
      <c r="I26" s="371"/>
      <c r="J26" s="371"/>
      <c r="K26" s="371"/>
      <c r="L26" s="371"/>
      <c r="M26" s="869">
        <f>(M25+N25+O25)</f>
        <v>0</v>
      </c>
      <c r="N26" s="870"/>
      <c r="O26" s="870"/>
      <c r="P26" s="871"/>
      <c r="Q26" s="156"/>
    </row>
    <row r="27" spans="1:17" ht="33.75" customHeight="1" thickBot="1" x14ac:dyDescent="0.25">
      <c r="A27" s="653"/>
      <c r="B27" s="653"/>
      <c r="C27" s="653"/>
      <c r="D27" s="590" t="str">
        <f>HYPERLINK("#Оглавление!h16","&lt;&lt;&lt;&lt;&lt;")</f>
        <v>&lt;&lt;&lt;&lt;&lt;</v>
      </c>
      <c r="E27" s="653"/>
      <c r="F27" s="653"/>
      <c r="G27" s="653"/>
      <c r="H27" s="653"/>
      <c r="I27" s="653"/>
      <c r="J27" s="653"/>
      <c r="K27" s="653"/>
      <c r="L27" s="653"/>
      <c r="M27" s="653"/>
      <c r="N27" s="653"/>
      <c r="O27" s="653"/>
      <c r="P27" s="653"/>
      <c r="Q27" s="100"/>
    </row>
    <row r="28" spans="1:17" ht="33.75" customHeight="1" thickBot="1" x14ac:dyDescent="0.25">
      <c r="A28" s="690">
        <v>44892</v>
      </c>
      <c r="B28" s="91"/>
      <c r="C28" s="364" t="s">
        <v>1309</v>
      </c>
      <c r="D28" s="170" t="s">
        <v>1224</v>
      </c>
      <c r="E28" s="367" t="s">
        <v>1308</v>
      </c>
      <c r="F28" s="475" t="s">
        <v>1381</v>
      </c>
      <c r="G28" s="475" t="s">
        <v>1415</v>
      </c>
      <c r="H28" s="681" t="s">
        <v>1416</v>
      </c>
      <c r="I28" s="475" t="s">
        <v>1417</v>
      </c>
      <c r="J28" s="681" t="s">
        <v>1319</v>
      </c>
      <c r="K28" s="475" t="s">
        <v>1418</v>
      </c>
      <c r="L28" s="475" t="s">
        <v>1419</v>
      </c>
      <c r="M28" s="124" t="str">
        <f>'Данные по ТП'!C189</f>
        <v>ТМ-630/6</v>
      </c>
      <c r="N28" s="125" t="s">
        <v>1225</v>
      </c>
      <c r="O28" s="124" t="s">
        <v>5</v>
      </c>
      <c r="P28" s="126">
        <f>'Данные по ТП'!F189</f>
        <v>1278</v>
      </c>
    </row>
    <row r="29" spans="1:17" ht="19.5" thickBot="1" x14ac:dyDescent="0.25">
      <c r="A29" s="850" t="s">
        <v>1687</v>
      </c>
      <c r="B29" s="991" t="s">
        <v>1023</v>
      </c>
      <c r="C29" s="378">
        <v>1</v>
      </c>
      <c r="D29" s="302" t="s">
        <v>1024</v>
      </c>
      <c r="E29" s="372"/>
      <c r="F29" s="655">
        <f>((O29*1.73*220*0.9)/1000)+((N29*1.73*220*0.9)/1000)+((M29*1.73*220*0.9)/1000)</f>
        <v>0</v>
      </c>
      <c r="G29" s="845">
        <v>243</v>
      </c>
      <c r="H29" s="845">
        <v>242</v>
      </c>
      <c r="I29" s="845">
        <v>241</v>
      </c>
      <c r="J29" s="845">
        <v>421</v>
      </c>
      <c r="K29" s="845">
        <v>425</v>
      </c>
      <c r="L29" s="845">
        <v>425</v>
      </c>
      <c r="M29" s="286"/>
      <c r="N29" s="286"/>
      <c r="O29" s="286"/>
      <c r="P29" s="285"/>
    </row>
    <row r="30" spans="1:17" ht="19.5" thickBot="1" x14ac:dyDescent="0.25">
      <c r="A30" s="862"/>
      <c r="B30" s="971"/>
      <c r="C30" s="378">
        <v>2</v>
      </c>
      <c r="D30" s="302" t="s">
        <v>1025</v>
      </c>
      <c r="E30" s="372"/>
      <c r="F30" s="655">
        <f t="shared" ref="F30:F33" si="4">((O30*1.73*220*0.9)/1000)+((N30*1.73*220*0.9)/1000)+((M30*1.73*220*0.9)/1000)</f>
        <v>0</v>
      </c>
      <c r="G30" s="846"/>
      <c r="H30" s="846"/>
      <c r="I30" s="846"/>
      <c r="J30" s="846"/>
      <c r="K30" s="846"/>
      <c r="L30" s="846"/>
      <c r="M30" s="286">
        <v>0</v>
      </c>
      <c r="N30" s="286">
        <v>0</v>
      </c>
      <c r="O30" s="286">
        <v>0</v>
      </c>
      <c r="P30" s="285">
        <v>0</v>
      </c>
    </row>
    <row r="31" spans="1:17" ht="19.5" thickBot="1" x14ac:dyDescent="0.25">
      <c r="A31" s="862"/>
      <c r="B31" s="971"/>
      <c r="C31" s="378">
        <v>3</v>
      </c>
      <c r="D31" s="302" t="s">
        <v>793</v>
      </c>
      <c r="E31" s="372"/>
      <c r="F31" s="655">
        <f t="shared" si="4"/>
        <v>0</v>
      </c>
      <c r="G31" s="655"/>
      <c r="H31" s="655"/>
      <c r="I31" s="655"/>
      <c r="J31" s="655"/>
      <c r="K31" s="655"/>
      <c r="L31" s="655"/>
      <c r="M31" s="286"/>
      <c r="N31" s="286"/>
      <c r="O31" s="286"/>
      <c r="P31" s="285"/>
    </row>
    <row r="32" spans="1:17" ht="19.5" thickBot="1" x14ac:dyDescent="0.25">
      <c r="A32" s="862"/>
      <c r="B32" s="971"/>
      <c r="C32" s="378">
        <v>4</v>
      </c>
      <c r="D32" s="302" t="s">
        <v>794</v>
      </c>
      <c r="E32" s="372"/>
      <c r="F32" s="655">
        <f t="shared" si="4"/>
        <v>0</v>
      </c>
      <c r="G32" s="655"/>
      <c r="H32" s="655"/>
      <c r="I32" s="655"/>
      <c r="J32" s="655"/>
      <c r="K32" s="655"/>
      <c r="L32" s="655"/>
      <c r="M32" s="286"/>
      <c r="N32" s="286"/>
      <c r="O32" s="286"/>
      <c r="P32" s="285"/>
    </row>
    <row r="33" spans="1:17" ht="19.5" thickBot="1" x14ac:dyDescent="0.25">
      <c r="A33" s="862"/>
      <c r="B33" s="971"/>
      <c r="C33" s="378">
        <v>5</v>
      </c>
      <c r="D33" s="302" t="s">
        <v>1022</v>
      </c>
      <c r="E33" s="372"/>
      <c r="F33" s="655">
        <f t="shared" si="4"/>
        <v>0</v>
      </c>
      <c r="G33" s="655"/>
      <c r="H33" s="655"/>
      <c r="I33" s="655"/>
      <c r="J33" s="655"/>
      <c r="K33" s="655"/>
      <c r="L33" s="655"/>
      <c r="M33" s="286"/>
      <c r="N33" s="286"/>
      <c r="O33" s="286"/>
      <c r="P33" s="285"/>
    </row>
    <row r="34" spans="1:17" ht="19.5" thickBot="1" x14ac:dyDescent="0.25">
      <c r="A34" s="862"/>
      <c r="B34" s="971"/>
      <c r="C34" s="378">
        <v>6</v>
      </c>
      <c r="D34" s="302" t="s">
        <v>1017</v>
      </c>
      <c r="E34" s="372"/>
      <c r="F34" s="655">
        <f>((O34*1.73*220*0.9)/1000)+((N34*1.73*220*0.9)/1000)+((M34*1.73*220*0.9)/1000)</f>
        <v>0</v>
      </c>
      <c r="G34" s="655"/>
      <c r="H34" s="655"/>
      <c r="I34" s="655"/>
      <c r="J34" s="655"/>
      <c r="K34" s="655"/>
      <c r="L34" s="655"/>
      <c r="M34" s="286"/>
      <c r="N34" s="286"/>
      <c r="O34" s="286"/>
      <c r="P34" s="285"/>
    </row>
    <row r="35" spans="1:17" ht="19.5" thickBot="1" x14ac:dyDescent="0.25">
      <c r="A35" s="862"/>
      <c r="B35" s="971"/>
      <c r="C35" s="378"/>
      <c r="D35" s="3" t="s">
        <v>1217</v>
      </c>
      <c r="E35" s="458"/>
      <c r="F35" s="458"/>
      <c r="G35" s="458"/>
      <c r="H35" s="458"/>
      <c r="I35" s="458"/>
      <c r="J35" s="458"/>
      <c r="K35" s="458"/>
      <c r="L35" s="458"/>
      <c r="M35" s="84">
        <f>SUM(M30:M34)</f>
        <v>0</v>
      </c>
      <c r="N35" s="84">
        <f>SUM(N30:N34)</f>
        <v>0</v>
      </c>
      <c r="O35" s="84">
        <f>SUM(O30:O34)</f>
        <v>0</v>
      </c>
      <c r="P35" s="96">
        <f>SUM(P30:P34)</f>
        <v>0</v>
      </c>
    </row>
    <row r="36" spans="1:17" ht="19.5" thickBot="1" x14ac:dyDescent="0.25">
      <c r="A36" s="862"/>
      <c r="B36" s="971"/>
      <c r="C36" s="378"/>
      <c r="D36" s="3" t="s">
        <v>1188</v>
      </c>
      <c r="E36" s="370"/>
      <c r="F36" s="370"/>
      <c r="G36" s="370"/>
      <c r="H36" s="370"/>
      <c r="I36" s="370"/>
      <c r="J36" s="370"/>
      <c r="K36" s="370"/>
      <c r="L36" s="370"/>
      <c r="M36" s="130">
        <f t="shared" ref="M36:O36" si="5">(M35*1.73*220*0.9)/1000</f>
        <v>0</v>
      </c>
      <c r="N36" s="130">
        <f t="shared" si="5"/>
        <v>0</v>
      </c>
      <c r="O36" s="130">
        <f t="shared" si="5"/>
        <v>0</v>
      </c>
      <c r="P36" s="131"/>
      <c r="Q36" s="156"/>
    </row>
    <row r="37" spans="1:17" ht="18.75" thickBot="1" x14ac:dyDescent="0.25">
      <c r="A37" s="862"/>
      <c r="B37" s="971"/>
      <c r="C37" s="378"/>
      <c r="D37" s="3" t="s">
        <v>1216</v>
      </c>
      <c r="E37" s="371"/>
      <c r="F37" s="371"/>
      <c r="G37" s="371"/>
      <c r="H37" s="371"/>
      <c r="I37" s="371"/>
      <c r="J37" s="371"/>
      <c r="K37" s="371"/>
      <c r="L37" s="371"/>
      <c r="M37" s="869">
        <f>(M36+N36+O36)</f>
        <v>0</v>
      </c>
      <c r="N37" s="870"/>
      <c r="O37" s="870"/>
      <c r="P37" s="871"/>
      <c r="Q37" s="156"/>
    </row>
    <row r="38" spans="1:17" ht="30.75" customHeight="1" thickBot="1" x14ac:dyDescent="0.25">
      <c r="A38" s="653"/>
      <c r="B38" s="653"/>
      <c r="C38" s="653"/>
      <c r="D38" s="590" t="str">
        <f>HYPERLINK("#Оглавление!h16","&lt;&lt;&lt;&lt;&lt;")</f>
        <v>&lt;&lt;&lt;&lt;&lt;</v>
      </c>
      <c r="E38" s="653"/>
      <c r="F38" s="653"/>
      <c r="G38" s="653"/>
      <c r="H38" s="653"/>
      <c r="I38" s="653"/>
      <c r="J38" s="653"/>
      <c r="K38" s="653"/>
      <c r="L38" s="653"/>
      <c r="M38" s="653"/>
      <c r="N38" s="653"/>
      <c r="O38" s="653"/>
      <c r="P38" s="653"/>
      <c r="Q38" s="100"/>
    </row>
    <row r="39" spans="1:17" ht="36.75" thickBot="1" x14ac:dyDescent="0.25">
      <c r="A39" s="181">
        <v>44891</v>
      </c>
      <c r="B39" s="91"/>
      <c r="C39" s="364" t="s">
        <v>1309</v>
      </c>
      <c r="D39" s="290" t="s">
        <v>1224</v>
      </c>
      <c r="E39" s="367" t="s">
        <v>1308</v>
      </c>
      <c r="F39" s="475" t="s">
        <v>1381</v>
      </c>
      <c r="G39" s="475" t="s">
        <v>1415</v>
      </c>
      <c r="H39" s="681" t="s">
        <v>1416</v>
      </c>
      <c r="I39" s="475" t="s">
        <v>1417</v>
      </c>
      <c r="J39" s="681" t="s">
        <v>1319</v>
      </c>
      <c r="K39" s="475" t="s">
        <v>1418</v>
      </c>
      <c r="L39" s="475" t="s">
        <v>1419</v>
      </c>
      <c r="M39" s="291" t="str">
        <f>'Данные по ТП'!C190</f>
        <v>ТМ-160/6</v>
      </c>
      <c r="N39" s="292" t="s">
        <v>1225</v>
      </c>
      <c r="O39" s="291" t="s">
        <v>5</v>
      </c>
      <c r="P39" s="133" t="str">
        <f>'Данные по ТП'!F190</f>
        <v>Б/Н-5</v>
      </c>
    </row>
    <row r="40" spans="1:17" ht="19.5" thickBot="1" x14ac:dyDescent="0.25">
      <c r="A40" s="850" t="s">
        <v>1656</v>
      </c>
      <c r="B40" s="991" t="s">
        <v>1026</v>
      </c>
      <c r="C40" s="378">
        <v>1</v>
      </c>
      <c r="D40" s="302" t="s">
        <v>1543</v>
      </c>
      <c r="E40" s="372"/>
      <c r="F40" s="655">
        <f>((O40*1.73*220*0.9)/1000)+((N40*1.73*220*0.9)/1000)+((M40*1.73*220*0.9)/1000)</f>
        <v>2.4320340000000003</v>
      </c>
      <c r="G40" s="845">
        <v>233</v>
      </c>
      <c r="H40" s="845">
        <v>233</v>
      </c>
      <c r="I40" s="845">
        <v>234</v>
      </c>
      <c r="J40" s="845">
        <v>401</v>
      </c>
      <c r="K40" s="845">
        <v>403</v>
      </c>
      <c r="L40" s="845">
        <v>401</v>
      </c>
      <c r="M40" s="286">
        <v>2.5</v>
      </c>
      <c r="N40" s="286">
        <v>1.6</v>
      </c>
      <c r="O40" s="286">
        <v>3</v>
      </c>
      <c r="P40" s="285">
        <v>7</v>
      </c>
    </row>
    <row r="41" spans="1:17" ht="19.5" thickBot="1" x14ac:dyDescent="0.25">
      <c r="A41" s="862"/>
      <c r="B41" s="971"/>
      <c r="C41" s="378">
        <v>2</v>
      </c>
      <c r="D41" s="302" t="s">
        <v>1502</v>
      </c>
      <c r="E41" s="372"/>
      <c r="F41" s="655">
        <f t="shared" ref="F41:F44" si="6">((O41*1.73*220*0.9)/1000)+((N41*1.73*220*0.9)/1000)+((M41*1.73*220*0.9)/1000)</f>
        <v>0</v>
      </c>
      <c r="G41" s="846"/>
      <c r="H41" s="846"/>
      <c r="I41" s="846"/>
      <c r="J41" s="846"/>
      <c r="K41" s="846"/>
      <c r="L41" s="846"/>
      <c r="M41" s="286"/>
      <c r="N41" s="286"/>
      <c r="O41" s="286"/>
      <c r="P41" s="285"/>
    </row>
    <row r="42" spans="1:17" ht="19.5" thickBot="1" x14ac:dyDescent="0.25">
      <c r="A42" s="862"/>
      <c r="B42" s="971"/>
      <c r="C42" s="378">
        <v>3</v>
      </c>
      <c r="D42" s="302" t="s">
        <v>1503</v>
      </c>
      <c r="E42" s="372"/>
      <c r="F42" s="655">
        <f t="shared" si="6"/>
        <v>0</v>
      </c>
      <c r="G42" s="655"/>
      <c r="H42" s="655"/>
      <c r="I42" s="655"/>
      <c r="J42" s="655"/>
      <c r="K42" s="655"/>
      <c r="L42" s="655"/>
      <c r="M42" s="286"/>
      <c r="N42" s="286"/>
      <c r="O42" s="286"/>
      <c r="P42" s="285"/>
    </row>
    <row r="43" spans="1:17" ht="19.5" thickBot="1" x14ac:dyDescent="0.25">
      <c r="A43" s="862"/>
      <c r="B43" s="971"/>
      <c r="C43" s="378">
        <v>4</v>
      </c>
      <c r="D43" s="302" t="s">
        <v>1501</v>
      </c>
      <c r="E43" s="372"/>
      <c r="F43" s="655">
        <f t="shared" si="6"/>
        <v>0</v>
      </c>
      <c r="G43" s="655"/>
      <c r="H43" s="655"/>
      <c r="I43" s="655"/>
      <c r="J43" s="655"/>
      <c r="K43" s="655"/>
      <c r="L43" s="655"/>
      <c r="M43" s="286"/>
      <c r="N43" s="286"/>
      <c r="O43" s="286"/>
      <c r="P43" s="285"/>
    </row>
    <row r="44" spans="1:17" ht="19.5" thickBot="1" x14ac:dyDescent="0.25">
      <c r="A44" s="862"/>
      <c r="B44" s="971"/>
      <c r="C44" s="378">
        <v>5</v>
      </c>
      <c r="D44" s="302" t="s">
        <v>1544</v>
      </c>
      <c r="E44" s="372"/>
      <c r="F44" s="655">
        <f t="shared" si="6"/>
        <v>0</v>
      </c>
      <c r="G44" s="655"/>
      <c r="H44" s="655"/>
      <c r="I44" s="655"/>
      <c r="J44" s="655"/>
      <c r="K44" s="655"/>
      <c r="L44" s="655"/>
      <c r="M44" s="286"/>
      <c r="N44" s="286"/>
      <c r="O44" s="286"/>
      <c r="P44" s="285"/>
    </row>
    <row r="45" spans="1:17" ht="19.5" thickBot="1" x14ac:dyDescent="0.25">
      <c r="A45" s="862"/>
      <c r="B45" s="971"/>
      <c r="C45" s="378">
        <v>6</v>
      </c>
      <c r="D45" s="302" t="s">
        <v>1017</v>
      </c>
      <c r="E45" s="372"/>
      <c r="F45" s="655">
        <f>((O45*1.73*220*0.9)/1000)+((N45*1.73*220*0.9)/1000)+((M45*1.73*220*0.9)/1000)</f>
        <v>0</v>
      </c>
      <c r="G45" s="655"/>
      <c r="H45" s="655"/>
      <c r="I45" s="655"/>
      <c r="J45" s="655"/>
      <c r="K45" s="655"/>
      <c r="L45" s="655"/>
      <c r="M45" s="286"/>
      <c r="N45" s="286"/>
      <c r="O45" s="286"/>
      <c r="P45" s="285"/>
    </row>
    <row r="46" spans="1:17" ht="19.5" thickBot="1" x14ac:dyDescent="0.25">
      <c r="A46" s="862"/>
      <c r="B46" s="971"/>
      <c r="C46" s="378"/>
      <c r="D46" s="3" t="s">
        <v>1217</v>
      </c>
      <c r="E46" s="458"/>
      <c r="F46" s="458"/>
      <c r="G46" s="458"/>
      <c r="H46" s="458"/>
      <c r="I46" s="458"/>
      <c r="J46" s="458"/>
      <c r="K46" s="458"/>
      <c r="L46" s="458"/>
      <c r="M46" s="84">
        <f>SUM(M40:M45)</f>
        <v>2.5</v>
      </c>
      <c r="N46" s="84">
        <f>SUM(N40:N45)</f>
        <v>1.6</v>
      </c>
      <c r="O46" s="84">
        <f>SUM(O40:O45)</f>
        <v>3</v>
      </c>
      <c r="P46" s="96">
        <f>SUM(P40:P45)</f>
        <v>7</v>
      </c>
    </row>
    <row r="47" spans="1:17" ht="19.5" thickBot="1" x14ac:dyDescent="0.25">
      <c r="A47" s="862"/>
      <c r="B47" s="971"/>
      <c r="C47" s="378"/>
      <c r="D47" s="3" t="s">
        <v>1188</v>
      </c>
      <c r="E47" s="370"/>
      <c r="F47" s="370"/>
      <c r="G47" s="370"/>
      <c r="H47" s="370"/>
      <c r="I47" s="370"/>
      <c r="J47" s="370"/>
      <c r="K47" s="370"/>
      <c r="L47" s="370"/>
      <c r="M47" s="130">
        <f t="shared" ref="M47:O47" si="7">(M46*1.73*220*0.9)/1000</f>
        <v>0.85635000000000006</v>
      </c>
      <c r="N47" s="130">
        <f t="shared" si="7"/>
        <v>0.54806400000000011</v>
      </c>
      <c r="O47" s="130">
        <f t="shared" si="7"/>
        <v>1.02762</v>
      </c>
      <c r="P47" s="131"/>
      <c r="Q47" s="156"/>
    </row>
    <row r="48" spans="1:17" ht="18.75" thickBot="1" x14ac:dyDescent="0.25">
      <c r="A48" s="862"/>
      <c r="B48" s="971"/>
      <c r="C48" s="378"/>
      <c r="D48" s="3" t="s">
        <v>1216</v>
      </c>
      <c r="E48" s="371"/>
      <c r="F48" s="371"/>
      <c r="G48" s="371"/>
      <c r="H48" s="371"/>
      <c r="I48" s="371"/>
      <c r="J48" s="371"/>
      <c r="K48" s="371"/>
      <c r="L48" s="371"/>
      <c r="M48" s="869">
        <f>(M47+N47+O47)</f>
        <v>2.4320339999999998</v>
      </c>
      <c r="N48" s="870"/>
      <c r="O48" s="870"/>
      <c r="P48" s="871"/>
      <c r="Q48" s="156"/>
    </row>
    <row r="49" spans="1:17" ht="42" customHeight="1" thickBot="1" x14ac:dyDescent="0.25">
      <c r="A49" s="653"/>
      <c r="B49" s="653"/>
      <c r="C49" s="653"/>
      <c r="D49" s="590" t="str">
        <f>HYPERLINK("#Оглавление!h16","&lt;&lt;&lt;&lt;&lt;")</f>
        <v>&lt;&lt;&lt;&lt;&lt;</v>
      </c>
      <c r="E49" s="653"/>
      <c r="F49" s="653"/>
      <c r="G49" s="653"/>
      <c r="H49" s="653"/>
      <c r="I49" s="653"/>
      <c r="J49" s="653"/>
      <c r="K49" s="653"/>
      <c r="L49" s="653"/>
      <c r="M49" s="653"/>
      <c r="N49" s="653"/>
      <c r="O49" s="653"/>
      <c r="P49" s="653"/>
    </row>
    <row r="50" spans="1:17" ht="36.75" thickBot="1" x14ac:dyDescent="0.25">
      <c r="A50" s="690" t="s">
        <v>1769</v>
      </c>
      <c r="B50" s="91"/>
      <c r="C50" s="364" t="s">
        <v>1309</v>
      </c>
      <c r="D50" s="170" t="s">
        <v>1224</v>
      </c>
      <c r="E50" s="367" t="s">
        <v>1308</v>
      </c>
      <c r="F50" s="475" t="s">
        <v>1381</v>
      </c>
      <c r="G50" s="475" t="s">
        <v>1415</v>
      </c>
      <c r="H50" s="681" t="s">
        <v>1416</v>
      </c>
      <c r="I50" s="475" t="s">
        <v>1417</v>
      </c>
      <c r="J50" s="681" t="s">
        <v>1319</v>
      </c>
      <c r="K50" s="475" t="s">
        <v>1418</v>
      </c>
      <c r="L50" s="475" t="s">
        <v>1419</v>
      </c>
      <c r="M50" s="124" t="str">
        <f>'Данные по ТП'!C191</f>
        <v>ТМ-400/6</v>
      </c>
      <c r="N50" s="125" t="s">
        <v>1225</v>
      </c>
      <c r="O50" s="124" t="s">
        <v>5</v>
      </c>
      <c r="P50" s="126">
        <f>'Данные по ТП'!F191</f>
        <v>597</v>
      </c>
    </row>
    <row r="51" spans="1:17" ht="19.5" thickBot="1" x14ac:dyDescent="0.25">
      <c r="A51" s="850" t="s">
        <v>1632</v>
      </c>
      <c r="B51" s="991" t="s">
        <v>1027</v>
      </c>
      <c r="C51" s="378">
        <v>1</v>
      </c>
      <c r="D51" s="302" t="s">
        <v>1028</v>
      </c>
      <c r="E51" s="372"/>
      <c r="F51" s="655">
        <f>((O51*1.73*220*0.9)/1000)+((N51*1.73*220*0.9)/1000)+((M51*1.73*220*0.9)/1000)</f>
        <v>0</v>
      </c>
      <c r="G51" s="845">
        <v>231</v>
      </c>
      <c r="H51" s="845">
        <v>231</v>
      </c>
      <c r="I51" s="845">
        <v>231</v>
      </c>
      <c r="J51" s="845">
        <v>402</v>
      </c>
      <c r="K51" s="845">
        <v>402</v>
      </c>
      <c r="L51" s="845">
        <v>402</v>
      </c>
      <c r="M51" s="308">
        <v>0</v>
      </c>
      <c r="N51" s="308">
        <v>0</v>
      </c>
      <c r="O51" s="308">
        <v>0</v>
      </c>
      <c r="P51" s="308">
        <v>0</v>
      </c>
    </row>
    <row r="52" spans="1:17" ht="19.5" thickBot="1" x14ac:dyDescent="0.25">
      <c r="A52" s="862"/>
      <c r="B52" s="971"/>
      <c r="C52" s="378">
        <v>2</v>
      </c>
      <c r="D52" s="302" t="s">
        <v>1029</v>
      </c>
      <c r="E52" s="372"/>
      <c r="F52" s="655">
        <f t="shared" ref="F52:F55" si="8">((O52*1.73*220*0.9)/1000)+((N52*1.73*220*0.9)/1000)+((M52*1.73*220*0.9)/1000)</f>
        <v>0</v>
      </c>
      <c r="G52" s="846"/>
      <c r="H52" s="846"/>
      <c r="I52" s="846"/>
      <c r="J52" s="846"/>
      <c r="K52" s="846"/>
      <c r="L52" s="846"/>
      <c r="M52" s="308">
        <v>0</v>
      </c>
      <c r="N52" s="308">
        <v>0</v>
      </c>
      <c r="O52" s="308">
        <v>0</v>
      </c>
      <c r="P52" s="308">
        <v>0</v>
      </c>
    </row>
    <row r="53" spans="1:17" ht="19.5" thickBot="1" x14ac:dyDescent="0.25">
      <c r="A53" s="862"/>
      <c r="B53" s="971"/>
      <c r="C53" s="378">
        <v>3</v>
      </c>
      <c r="D53" s="302" t="s">
        <v>1491</v>
      </c>
      <c r="E53" s="372"/>
      <c r="F53" s="655">
        <f t="shared" si="8"/>
        <v>0</v>
      </c>
      <c r="G53" s="655"/>
      <c r="H53" s="655"/>
      <c r="I53" s="655"/>
      <c r="J53" s="655"/>
      <c r="K53" s="655"/>
      <c r="L53" s="655"/>
      <c r="M53" s="308"/>
      <c r="N53" s="308"/>
      <c r="O53" s="308"/>
      <c r="P53" s="308"/>
    </row>
    <row r="54" spans="1:17" ht="19.5" thickBot="1" x14ac:dyDescent="0.25">
      <c r="A54" s="862"/>
      <c r="B54" s="971"/>
      <c r="C54" s="378">
        <v>4</v>
      </c>
      <c r="D54" s="302" t="s">
        <v>1030</v>
      </c>
      <c r="E54" s="372"/>
      <c r="F54" s="655">
        <f t="shared" si="8"/>
        <v>11.30382</v>
      </c>
      <c r="G54" s="655"/>
      <c r="H54" s="655"/>
      <c r="I54" s="655"/>
      <c r="J54" s="655"/>
      <c r="K54" s="655"/>
      <c r="L54" s="655"/>
      <c r="M54" s="308">
        <v>10</v>
      </c>
      <c r="N54" s="308">
        <v>13</v>
      </c>
      <c r="O54" s="308">
        <v>10</v>
      </c>
      <c r="P54" s="308">
        <v>3</v>
      </c>
    </row>
    <row r="55" spans="1:17" ht="19.5" thickBot="1" x14ac:dyDescent="0.25">
      <c r="A55" s="862"/>
      <c r="B55" s="971"/>
      <c r="C55" s="378">
        <v>5</v>
      </c>
      <c r="D55" s="302" t="s">
        <v>1022</v>
      </c>
      <c r="E55" s="372"/>
      <c r="F55" s="655">
        <f t="shared" si="8"/>
        <v>0</v>
      </c>
      <c r="G55" s="655"/>
      <c r="H55" s="655"/>
      <c r="I55" s="655"/>
      <c r="J55" s="655"/>
      <c r="K55" s="655"/>
      <c r="L55" s="655"/>
      <c r="M55" s="314"/>
      <c r="N55" s="314"/>
      <c r="O55" s="314"/>
      <c r="P55" s="314"/>
    </row>
    <row r="56" spans="1:17" ht="19.5" thickBot="1" x14ac:dyDescent="0.25">
      <c r="A56" s="862"/>
      <c r="B56" s="971"/>
      <c r="C56" s="378">
        <v>6</v>
      </c>
      <c r="D56" s="3" t="s">
        <v>1217</v>
      </c>
      <c r="E56" s="458"/>
      <c r="F56" s="655"/>
      <c r="G56" s="682"/>
      <c r="H56" s="682"/>
      <c r="I56" s="682"/>
      <c r="J56" s="682"/>
      <c r="K56" s="682"/>
      <c r="L56" s="682"/>
      <c r="M56" s="84">
        <v>8</v>
      </c>
      <c r="N56" s="84">
        <v>23</v>
      </c>
      <c r="O56" s="84">
        <v>17</v>
      </c>
      <c r="P56" s="96">
        <v>19</v>
      </c>
    </row>
    <row r="57" spans="1:17" ht="19.5" thickBot="1" x14ac:dyDescent="0.25">
      <c r="A57" s="862"/>
      <c r="B57" s="971"/>
      <c r="C57" s="378"/>
      <c r="D57" s="3" t="s">
        <v>1188</v>
      </c>
      <c r="E57" s="370"/>
      <c r="F57" s="370"/>
      <c r="G57" s="370"/>
      <c r="H57" s="370"/>
      <c r="I57" s="370"/>
      <c r="J57" s="370"/>
      <c r="K57" s="370"/>
      <c r="L57" s="370"/>
      <c r="M57" s="130">
        <f t="shared" ref="M57:O57" si="9">(M56*1.73*220*0.9)/1000</f>
        <v>2.7403200000000001</v>
      </c>
      <c r="N57" s="130">
        <f t="shared" si="9"/>
        <v>7.8784199999999993</v>
      </c>
      <c r="O57" s="130">
        <f t="shared" si="9"/>
        <v>5.8231800000000007</v>
      </c>
      <c r="P57" s="131"/>
      <c r="Q57" s="156"/>
    </row>
    <row r="58" spans="1:17" ht="18.75" thickBot="1" x14ac:dyDescent="0.25">
      <c r="A58" s="862"/>
      <c r="B58" s="971"/>
      <c r="C58" s="378"/>
      <c r="D58" s="3" t="s">
        <v>1216</v>
      </c>
      <c r="E58" s="371"/>
      <c r="F58" s="371"/>
      <c r="G58" s="371"/>
      <c r="H58" s="371"/>
      <c r="I58" s="371"/>
      <c r="J58" s="371"/>
      <c r="K58" s="371"/>
      <c r="L58" s="371"/>
      <c r="M58" s="869">
        <f>(M57+N57+O57)</f>
        <v>16.44192</v>
      </c>
      <c r="N58" s="870"/>
      <c r="O58" s="870"/>
      <c r="P58" s="871"/>
      <c r="Q58" s="156"/>
    </row>
    <row r="59" spans="1:17" ht="40.5" customHeight="1" thickBot="1" x14ac:dyDescent="0.25">
      <c r="A59" s="653"/>
      <c r="B59" s="653"/>
      <c r="C59" s="653"/>
      <c r="D59" s="590" t="str">
        <f>HYPERLINK("#Оглавление!h16","&lt;&lt;&lt;&lt;&lt;")</f>
        <v>&lt;&lt;&lt;&lt;&lt;</v>
      </c>
      <c r="E59" s="653"/>
      <c r="F59" s="653"/>
      <c r="G59" s="653"/>
      <c r="H59" s="653"/>
      <c r="I59" s="653"/>
      <c r="J59" s="653"/>
      <c r="K59" s="653"/>
      <c r="L59" s="653"/>
      <c r="M59" s="653"/>
      <c r="N59" s="653"/>
      <c r="O59" s="653"/>
      <c r="P59" s="653"/>
    </row>
    <row r="60" spans="1:17" ht="36.75" thickBot="1" x14ac:dyDescent="0.25">
      <c r="A60" s="690">
        <v>44891</v>
      </c>
      <c r="B60" s="91"/>
      <c r="C60" s="364" t="s">
        <v>1309</v>
      </c>
      <c r="D60" s="170" t="s">
        <v>1224</v>
      </c>
      <c r="E60" s="367" t="s">
        <v>1308</v>
      </c>
      <c r="F60" s="475" t="s">
        <v>1381</v>
      </c>
      <c r="G60" s="475" t="s">
        <v>1415</v>
      </c>
      <c r="H60" s="681" t="s">
        <v>1416</v>
      </c>
      <c r="I60" s="475" t="s">
        <v>1417</v>
      </c>
      <c r="J60" s="681" t="s">
        <v>1319</v>
      </c>
      <c r="K60" s="475" t="s">
        <v>1418</v>
      </c>
      <c r="L60" s="475" t="s">
        <v>1419</v>
      </c>
      <c r="M60" s="124" t="str">
        <f>'Данные по ТП'!C192</f>
        <v>ТМ-630/6</v>
      </c>
      <c r="N60" s="125" t="s">
        <v>1225</v>
      </c>
      <c r="O60" s="124" t="s">
        <v>5</v>
      </c>
      <c r="P60" s="126" t="str">
        <f>'Данные по ТП'!F192</f>
        <v>Б/Н-6</v>
      </c>
    </row>
    <row r="61" spans="1:17" ht="19.5" thickBot="1" x14ac:dyDescent="0.25">
      <c r="A61" s="850" t="s">
        <v>1650</v>
      </c>
      <c r="B61" s="991" t="s">
        <v>1031</v>
      </c>
      <c r="C61" s="378">
        <v>1</v>
      </c>
      <c r="D61" s="302" t="s">
        <v>1024</v>
      </c>
      <c r="E61" s="372"/>
      <c r="F61" s="655">
        <f>((O61*1.73*220*0.9)/1000)+((N61*1.73*220*0.9)/1000)+((M61*1.73*220*0.9)/1000)</f>
        <v>0</v>
      </c>
      <c r="G61" s="845">
        <v>229</v>
      </c>
      <c r="H61" s="845">
        <v>229</v>
      </c>
      <c r="I61" s="845">
        <v>231</v>
      </c>
      <c r="J61" s="845">
        <v>399</v>
      </c>
      <c r="K61" s="845">
        <v>398</v>
      </c>
      <c r="L61" s="845">
        <v>395</v>
      </c>
      <c r="M61" s="286"/>
      <c r="N61" s="286"/>
      <c r="O61" s="286"/>
      <c r="P61" s="285"/>
    </row>
    <row r="62" spans="1:17" ht="19.5" thickBot="1" x14ac:dyDescent="0.25">
      <c r="A62" s="862"/>
      <c r="B62" s="971"/>
      <c r="C62" s="378">
        <v>2</v>
      </c>
      <c r="D62" s="302" t="s">
        <v>792</v>
      </c>
      <c r="E62" s="372"/>
      <c r="F62" s="655">
        <f t="shared" ref="F62:F65" si="10">((O62*1.73*220*0.9)/1000)+((N62*1.73*220*0.9)/1000)+((M62*1.73*220*0.9)/1000)</f>
        <v>0</v>
      </c>
      <c r="G62" s="846"/>
      <c r="H62" s="846"/>
      <c r="I62" s="846"/>
      <c r="J62" s="846"/>
      <c r="K62" s="846"/>
      <c r="L62" s="846"/>
      <c r="M62" s="286"/>
      <c r="N62" s="286"/>
      <c r="O62" s="286"/>
      <c r="P62" s="285"/>
    </row>
    <row r="63" spans="1:17" ht="19.5" thickBot="1" x14ac:dyDescent="0.25">
      <c r="A63" s="862"/>
      <c r="B63" s="971"/>
      <c r="C63" s="378">
        <v>3</v>
      </c>
      <c r="D63" s="302" t="s">
        <v>1504</v>
      </c>
      <c r="E63" s="372"/>
      <c r="F63" s="655">
        <f t="shared" si="10"/>
        <v>0</v>
      </c>
      <c r="G63" s="655"/>
      <c r="H63" s="655"/>
      <c r="I63" s="655"/>
      <c r="J63" s="655"/>
      <c r="K63" s="655"/>
      <c r="L63" s="655"/>
      <c r="M63" s="286"/>
      <c r="N63" s="286"/>
      <c r="O63" s="286"/>
      <c r="P63" s="285"/>
    </row>
    <row r="64" spans="1:17" ht="19.5" thickBot="1" x14ac:dyDescent="0.25">
      <c r="A64" s="862"/>
      <c r="B64" s="971"/>
      <c r="C64" s="378">
        <v>4</v>
      </c>
      <c r="D64" s="302" t="s">
        <v>1545</v>
      </c>
      <c r="E64" s="372"/>
      <c r="F64" s="655">
        <f t="shared" si="10"/>
        <v>0.85634999999999994</v>
      </c>
      <c r="G64" s="655"/>
      <c r="H64" s="655"/>
      <c r="I64" s="655"/>
      <c r="J64" s="655"/>
      <c r="K64" s="655"/>
      <c r="L64" s="655"/>
      <c r="M64" s="286">
        <v>1</v>
      </c>
      <c r="N64" s="286">
        <v>1.5</v>
      </c>
      <c r="O64" s="286">
        <v>0</v>
      </c>
      <c r="P64" s="285">
        <v>1</v>
      </c>
    </row>
    <row r="65" spans="1:17" ht="19.5" thickBot="1" x14ac:dyDescent="0.25">
      <c r="A65" s="862"/>
      <c r="B65" s="971"/>
      <c r="C65" s="378">
        <v>5</v>
      </c>
      <c r="D65" s="302" t="s">
        <v>1032</v>
      </c>
      <c r="E65" s="372"/>
      <c r="F65" s="655">
        <f t="shared" si="10"/>
        <v>0</v>
      </c>
      <c r="G65" s="655"/>
      <c r="H65" s="655"/>
      <c r="I65" s="655"/>
      <c r="J65" s="655"/>
      <c r="K65" s="655"/>
      <c r="L65" s="655"/>
      <c r="M65" s="286"/>
      <c r="N65" s="286"/>
      <c r="O65" s="286"/>
      <c r="P65" s="285"/>
    </row>
    <row r="66" spans="1:17" ht="19.5" thickBot="1" x14ac:dyDescent="0.25">
      <c r="A66" s="862"/>
      <c r="B66" s="971"/>
      <c r="C66" s="378">
        <v>6</v>
      </c>
      <c r="D66" s="302" t="s">
        <v>1017</v>
      </c>
      <c r="E66" s="372"/>
      <c r="F66" s="372"/>
      <c r="G66" s="372"/>
      <c r="H66" s="372"/>
      <c r="I66" s="372"/>
      <c r="J66" s="372"/>
      <c r="K66" s="372"/>
      <c r="L66" s="372"/>
      <c r="M66" s="286"/>
      <c r="N66" s="286"/>
      <c r="O66" s="286"/>
      <c r="P66" s="285"/>
    </row>
    <row r="67" spans="1:17" ht="19.5" thickBot="1" x14ac:dyDescent="0.25">
      <c r="A67" s="862"/>
      <c r="B67" s="971"/>
      <c r="C67" s="378"/>
      <c r="D67" s="3" t="s">
        <v>1217</v>
      </c>
      <c r="E67" s="458"/>
      <c r="F67" s="458"/>
      <c r="G67" s="458"/>
      <c r="H67" s="458"/>
      <c r="I67" s="458"/>
      <c r="J67" s="458"/>
      <c r="K67" s="458"/>
      <c r="L67" s="458"/>
      <c r="M67" s="84">
        <f>SUM(M61:M66)</f>
        <v>1</v>
      </c>
      <c r="N67" s="84">
        <f>SUM(N61:N66)</f>
        <v>1.5</v>
      </c>
      <c r="O67" s="84">
        <f>SUM(O61:O66)</f>
        <v>0</v>
      </c>
      <c r="P67" s="96">
        <f>SUM(P61:P66)</f>
        <v>1</v>
      </c>
    </row>
    <row r="68" spans="1:17" ht="19.5" thickBot="1" x14ac:dyDescent="0.25">
      <c r="A68" s="862"/>
      <c r="B68" s="971"/>
      <c r="C68" s="378"/>
      <c r="D68" s="3" t="s">
        <v>1188</v>
      </c>
      <c r="E68" s="370"/>
      <c r="F68" s="370"/>
      <c r="G68" s="370"/>
      <c r="H68" s="370"/>
      <c r="I68" s="370"/>
      <c r="J68" s="370"/>
      <c r="K68" s="370"/>
      <c r="L68" s="370"/>
      <c r="M68" s="130">
        <f t="shared" ref="M68:O68" si="11">(M67*1.73*220*0.9)/1000</f>
        <v>0.34254000000000001</v>
      </c>
      <c r="N68" s="130">
        <f t="shared" si="11"/>
        <v>0.51380999999999999</v>
      </c>
      <c r="O68" s="130">
        <f t="shared" si="11"/>
        <v>0</v>
      </c>
      <c r="P68" s="131"/>
      <c r="Q68" s="156"/>
    </row>
    <row r="69" spans="1:17" ht="18.75" thickBot="1" x14ac:dyDescent="0.25">
      <c r="A69" s="862"/>
      <c r="B69" s="971"/>
      <c r="C69" s="378"/>
      <c r="D69" s="3" t="s">
        <v>1216</v>
      </c>
      <c r="E69" s="371"/>
      <c r="F69" s="371"/>
      <c r="G69" s="371"/>
      <c r="H69" s="371"/>
      <c r="I69" s="371"/>
      <c r="J69" s="371"/>
      <c r="K69" s="371"/>
      <c r="L69" s="371"/>
      <c r="M69" s="869">
        <f>(M68+N68+O68)</f>
        <v>0.85634999999999994</v>
      </c>
      <c r="N69" s="870"/>
      <c r="O69" s="870"/>
      <c r="P69" s="871"/>
      <c r="Q69" s="156"/>
    </row>
    <row r="70" spans="1:17" ht="46.5" customHeight="1" thickBot="1" x14ac:dyDescent="0.25">
      <c r="A70" s="653"/>
      <c r="B70" s="653"/>
      <c r="C70" s="653"/>
      <c r="D70" s="590" t="str">
        <f>HYPERLINK("#Оглавление!h16","&lt;&lt;&lt;&lt;&lt;")</f>
        <v>&lt;&lt;&lt;&lt;&lt;</v>
      </c>
      <c r="E70" s="737"/>
      <c r="F70" s="653"/>
      <c r="G70" s="653"/>
      <c r="H70" s="653"/>
      <c r="I70" s="653"/>
      <c r="J70" s="653"/>
      <c r="K70" s="653"/>
      <c r="L70" s="653"/>
      <c r="M70" s="653"/>
      <c r="N70" s="653"/>
      <c r="O70" s="653"/>
      <c r="P70" s="653"/>
    </row>
    <row r="71" spans="1:17" ht="36.75" thickBot="1" x14ac:dyDescent="0.25">
      <c r="A71" s="690">
        <v>44891</v>
      </c>
      <c r="B71" s="91"/>
      <c r="C71" s="364" t="s">
        <v>1309</v>
      </c>
      <c r="D71" s="170" t="s">
        <v>1224</v>
      </c>
      <c r="E71" s="367" t="s">
        <v>1308</v>
      </c>
      <c r="F71" s="475" t="s">
        <v>1381</v>
      </c>
      <c r="G71" s="475" t="s">
        <v>1415</v>
      </c>
      <c r="H71" s="681" t="s">
        <v>1416</v>
      </c>
      <c r="I71" s="475" t="s">
        <v>1417</v>
      </c>
      <c r="J71" s="681" t="s">
        <v>1319</v>
      </c>
      <c r="K71" s="475" t="s">
        <v>1418</v>
      </c>
      <c r="L71" s="475" t="s">
        <v>1419</v>
      </c>
      <c r="M71" s="124" t="str">
        <f>'Данные по ТП'!C193</f>
        <v>ТМ-160/6</v>
      </c>
      <c r="N71" s="125" t="s">
        <v>1225</v>
      </c>
      <c r="O71" s="124" t="s">
        <v>5</v>
      </c>
      <c r="P71" s="126">
        <f>'Данные по ТП'!F193</f>
        <v>1282</v>
      </c>
    </row>
    <row r="72" spans="1:17" ht="19.5" thickBot="1" x14ac:dyDescent="0.25">
      <c r="A72" s="850" t="s">
        <v>1650</v>
      </c>
      <c r="B72" s="991" t="s">
        <v>1033</v>
      </c>
      <c r="C72" s="378">
        <v>1</v>
      </c>
      <c r="D72" s="302" t="s">
        <v>1024</v>
      </c>
      <c r="E72" s="372"/>
      <c r="F72" s="655">
        <f>((O72*1.73*220*0.9)/1000)+((N72*1.73*220*0.9)/1000)+((M72*1.73*220*0.9)/1000)</f>
        <v>0</v>
      </c>
      <c r="G72" s="845">
        <v>235</v>
      </c>
      <c r="H72" s="845">
        <v>233</v>
      </c>
      <c r="I72" s="845">
        <v>235</v>
      </c>
      <c r="J72" s="845">
        <v>405</v>
      </c>
      <c r="K72" s="845">
        <v>404</v>
      </c>
      <c r="L72" s="845">
        <v>405</v>
      </c>
      <c r="M72" s="286"/>
      <c r="N72" s="286"/>
      <c r="O72" s="286"/>
      <c r="P72" s="285"/>
    </row>
    <row r="73" spans="1:17" ht="19.5" thickBot="1" x14ac:dyDescent="0.25">
      <c r="A73" s="862"/>
      <c r="B73" s="971"/>
      <c r="C73" s="378">
        <v>2</v>
      </c>
      <c r="D73" s="302" t="s">
        <v>1505</v>
      </c>
      <c r="E73" s="372"/>
      <c r="F73" s="655">
        <f t="shared" ref="F73:F76" si="12">((O73*1.73*220*0.9)/1000)+((N73*1.73*220*0.9)/1000)+((M73*1.73*220*0.9)/1000)</f>
        <v>1.5414300000000001</v>
      </c>
      <c r="G73" s="846"/>
      <c r="H73" s="846"/>
      <c r="I73" s="846"/>
      <c r="J73" s="846"/>
      <c r="K73" s="846"/>
      <c r="L73" s="846"/>
      <c r="M73" s="286"/>
      <c r="N73" s="286">
        <v>2.5</v>
      </c>
      <c r="O73" s="286">
        <v>2</v>
      </c>
      <c r="P73" s="285">
        <v>2</v>
      </c>
    </row>
    <row r="74" spans="1:17" ht="19.5" thickBot="1" x14ac:dyDescent="0.25">
      <c r="A74" s="862"/>
      <c r="B74" s="971"/>
      <c r="C74" s="378">
        <v>3</v>
      </c>
      <c r="D74" s="302" t="s">
        <v>793</v>
      </c>
      <c r="E74" s="372"/>
      <c r="F74" s="655">
        <f t="shared" si="12"/>
        <v>0</v>
      </c>
      <c r="G74" s="655"/>
      <c r="H74" s="655"/>
      <c r="I74" s="655"/>
      <c r="J74" s="655"/>
      <c r="K74" s="655"/>
      <c r="L74" s="655"/>
      <c r="M74" s="286"/>
      <c r="N74" s="286"/>
      <c r="O74" s="286"/>
      <c r="P74" s="285"/>
    </row>
    <row r="75" spans="1:17" ht="19.5" thickBot="1" x14ac:dyDescent="0.25">
      <c r="A75" s="862"/>
      <c r="B75" s="971"/>
      <c r="C75" s="378">
        <v>4</v>
      </c>
      <c r="D75" s="302" t="s">
        <v>794</v>
      </c>
      <c r="E75" s="372"/>
      <c r="F75" s="655">
        <f t="shared" si="12"/>
        <v>0</v>
      </c>
      <c r="G75" s="655"/>
      <c r="H75" s="655"/>
      <c r="I75" s="655"/>
      <c r="J75" s="655"/>
      <c r="K75" s="655"/>
      <c r="L75" s="655"/>
      <c r="M75" s="286"/>
      <c r="N75" s="286"/>
      <c r="O75" s="286"/>
      <c r="P75" s="285"/>
    </row>
    <row r="76" spans="1:17" ht="19.5" thickBot="1" x14ac:dyDescent="0.25">
      <c r="A76" s="862"/>
      <c r="B76" s="971"/>
      <c r="C76" s="378">
        <v>5</v>
      </c>
      <c r="D76" s="302" t="s">
        <v>1034</v>
      </c>
      <c r="E76" s="372"/>
      <c r="F76" s="655">
        <f t="shared" si="12"/>
        <v>0</v>
      </c>
      <c r="G76" s="655"/>
      <c r="H76" s="655"/>
      <c r="I76" s="655"/>
      <c r="J76" s="655"/>
      <c r="K76" s="655"/>
      <c r="L76" s="655"/>
      <c r="M76" s="286">
        <v>0</v>
      </c>
      <c r="N76" s="286">
        <v>0</v>
      </c>
      <c r="O76" s="286">
        <v>0</v>
      </c>
      <c r="P76" s="285">
        <v>0</v>
      </c>
    </row>
    <row r="77" spans="1:17" ht="19.5" thickBot="1" x14ac:dyDescent="0.25">
      <c r="A77" s="862"/>
      <c r="B77" s="971"/>
      <c r="C77" s="378">
        <v>6</v>
      </c>
      <c r="D77" s="302" t="s">
        <v>1017</v>
      </c>
      <c r="E77" s="372"/>
      <c r="F77" s="372"/>
      <c r="G77" s="372"/>
      <c r="H77" s="372"/>
      <c r="I77" s="372"/>
      <c r="J77" s="372"/>
      <c r="K77" s="372"/>
      <c r="L77" s="372"/>
      <c r="M77" s="286"/>
      <c r="N77" s="286"/>
      <c r="O77" s="286"/>
      <c r="P77" s="285"/>
    </row>
    <row r="78" spans="1:17" ht="19.5" thickBot="1" x14ac:dyDescent="0.25">
      <c r="A78" s="862"/>
      <c r="B78" s="971"/>
      <c r="C78" s="378"/>
      <c r="D78" s="3" t="s">
        <v>1217</v>
      </c>
      <c r="E78" s="458"/>
      <c r="F78" s="458"/>
      <c r="G78" s="458"/>
      <c r="H78" s="458"/>
      <c r="I78" s="458"/>
      <c r="J78" s="458"/>
      <c r="K78" s="458"/>
      <c r="L78" s="458"/>
      <c r="M78" s="84">
        <f>SUM(M72:M77)</f>
        <v>0</v>
      </c>
      <c r="N78" s="84">
        <f>SUM(N72:N77)</f>
        <v>2.5</v>
      </c>
      <c r="O78" s="84">
        <f>SUM(O72:O77)</f>
        <v>2</v>
      </c>
      <c r="P78" s="96">
        <f>SUM(P72:P77)</f>
        <v>2</v>
      </c>
    </row>
    <row r="79" spans="1:17" ht="19.5" thickBot="1" x14ac:dyDescent="0.25">
      <c r="A79" s="862"/>
      <c r="B79" s="971"/>
      <c r="C79" s="378"/>
      <c r="D79" s="3" t="s">
        <v>1188</v>
      </c>
      <c r="E79" s="370"/>
      <c r="F79" s="370"/>
      <c r="G79" s="370"/>
      <c r="H79" s="370"/>
      <c r="I79" s="370"/>
      <c r="J79" s="370"/>
      <c r="K79" s="370"/>
      <c r="L79" s="370"/>
      <c r="M79" s="130">
        <f t="shared" ref="M79:O79" si="13">(M78*1.73*220*0.9)/1000</f>
        <v>0</v>
      </c>
      <c r="N79" s="130">
        <f t="shared" si="13"/>
        <v>0.85635000000000006</v>
      </c>
      <c r="O79" s="130">
        <f t="shared" si="13"/>
        <v>0.68508000000000002</v>
      </c>
      <c r="P79" s="131"/>
      <c r="Q79" s="156"/>
    </row>
    <row r="80" spans="1:17" ht="18.75" thickBot="1" x14ac:dyDescent="0.25">
      <c r="A80" s="862"/>
      <c r="B80" s="971"/>
      <c r="C80" s="378"/>
      <c r="D80" s="3" t="s">
        <v>1216</v>
      </c>
      <c r="E80" s="371"/>
      <c r="F80" s="371"/>
      <c r="G80" s="371"/>
      <c r="H80" s="371"/>
      <c r="I80" s="371"/>
      <c r="J80" s="371"/>
      <c r="K80" s="371"/>
      <c r="L80" s="371"/>
      <c r="M80" s="869">
        <f>(M79+N79+O79)</f>
        <v>1.5414300000000001</v>
      </c>
      <c r="N80" s="870"/>
      <c r="O80" s="870"/>
      <c r="P80" s="871"/>
      <c r="Q80" s="156"/>
    </row>
    <row r="81" spans="1:17" ht="46.5" customHeight="1" thickBot="1" x14ac:dyDescent="0.25">
      <c r="A81" s="653"/>
      <c r="B81" s="653"/>
      <c r="C81" s="653"/>
      <c r="D81" s="590" t="str">
        <f>HYPERLINK("#Оглавление!h16","&lt;&lt;&lt;&lt;&lt;")</f>
        <v>&lt;&lt;&lt;&lt;&lt;</v>
      </c>
      <c r="E81" s="653"/>
      <c r="F81" s="653"/>
      <c r="G81" s="653"/>
      <c r="H81" s="653"/>
      <c r="I81" s="653"/>
      <c r="J81" s="653"/>
      <c r="K81" s="653"/>
      <c r="L81" s="653"/>
      <c r="M81" s="653"/>
      <c r="N81" s="653"/>
      <c r="O81" s="653"/>
      <c r="P81" s="653"/>
    </row>
    <row r="82" spans="1:17" ht="36.75" thickBot="1" x14ac:dyDescent="0.25">
      <c r="A82" s="690">
        <v>44891</v>
      </c>
      <c r="B82" s="91"/>
      <c r="C82" s="364" t="s">
        <v>1309</v>
      </c>
      <c r="D82" s="170" t="s">
        <v>1224</v>
      </c>
      <c r="E82" s="367" t="s">
        <v>1308</v>
      </c>
      <c r="F82" s="475" t="s">
        <v>1381</v>
      </c>
      <c r="G82" s="475" t="s">
        <v>1415</v>
      </c>
      <c r="H82" s="681" t="s">
        <v>1416</v>
      </c>
      <c r="I82" s="475" t="s">
        <v>1417</v>
      </c>
      <c r="J82" s="681" t="s">
        <v>1319</v>
      </c>
      <c r="K82" s="475" t="s">
        <v>1418</v>
      </c>
      <c r="L82" s="475" t="s">
        <v>1419</v>
      </c>
      <c r="M82" s="124" t="str">
        <f>'Данные по ТП'!C194</f>
        <v>ТМ-160/6</v>
      </c>
      <c r="N82" s="125" t="s">
        <v>1225</v>
      </c>
      <c r="O82" s="124" t="s">
        <v>5</v>
      </c>
      <c r="P82" s="126" t="str">
        <f>'Данные по ТП'!F194</f>
        <v>Б/Н-7</v>
      </c>
    </row>
    <row r="83" spans="1:17" ht="19.5" thickBot="1" x14ac:dyDescent="0.25">
      <c r="A83" s="850" t="s">
        <v>1656</v>
      </c>
      <c r="B83" s="991" t="s">
        <v>1035</v>
      </c>
      <c r="C83" s="378">
        <v>1</v>
      </c>
      <c r="D83" s="302" t="s">
        <v>1024</v>
      </c>
      <c r="E83" s="372"/>
      <c r="F83" s="655">
        <f>((O83*1.73*220*0.9)/1000)+((N83*1.73*220*0.9)/1000)+((M83*1.73*220*0.9)/1000)</f>
        <v>0</v>
      </c>
      <c r="G83" s="845">
        <v>225</v>
      </c>
      <c r="H83" s="845">
        <v>224</v>
      </c>
      <c r="I83" s="845">
        <v>224</v>
      </c>
      <c r="J83" s="845">
        <v>395</v>
      </c>
      <c r="K83" s="845">
        <v>392</v>
      </c>
      <c r="L83" s="845">
        <v>395</v>
      </c>
      <c r="M83" s="286"/>
      <c r="N83" s="286"/>
      <c r="O83" s="286"/>
      <c r="P83" s="285"/>
    </row>
    <row r="84" spans="1:17" ht="30.75" thickBot="1" x14ac:dyDescent="0.25">
      <c r="A84" s="862"/>
      <c r="B84" s="971"/>
      <c r="C84" s="378">
        <v>2</v>
      </c>
      <c r="D84" s="302" t="s">
        <v>1507</v>
      </c>
      <c r="E84" s="372"/>
      <c r="F84" s="655">
        <f>((O84*1.73*220*0.9)/1000)+((N84*1.73*220*0.9)/1000)+((M84*1.73*220*0.9)/1000)</f>
        <v>1.02762</v>
      </c>
      <c r="G84" s="846"/>
      <c r="H84" s="846"/>
      <c r="I84" s="846"/>
      <c r="J84" s="846"/>
      <c r="K84" s="846"/>
      <c r="L84" s="846"/>
      <c r="M84" s="286">
        <v>1</v>
      </c>
      <c r="N84" s="286">
        <v>1</v>
      </c>
      <c r="O84" s="286">
        <v>1</v>
      </c>
      <c r="P84" s="285">
        <v>0</v>
      </c>
    </row>
    <row r="85" spans="1:17" ht="19.5" thickBot="1" x14ac:dyDescent="0.25">
      <c r="A85" s="862"/>
      <c r="B85" s="971"/>
      <c r="C85" s="378">
        <v>3</v>
      </c>
      <c r="D85" s="302" t="s">
        <v>1546</v>
      </c>
      <c r="E85" s="372"/>
      <c r="F85" s="655">
        <f>((O85*1.73*220*0.9)/1000)+((N85*1.73*220*0.9)/1000)+((M85*1.73*220*0.9)/1000)</f>
        <v>0</v>
      </c>
      <c r="G85" s="655"/>
      <c r="H85" s="655"/>
      <c r="I85" s="655"/>
      <c r="J85" s="655"/>
      <c r="K85" s="655"/>
      <c r="L85" s="655"/>
      <c r="M85" s="286"/>
      <c r="N85" s="286"/>
      <c r="O85" s="286"/>
      <c r="P85" s="285"/>
    </row>
    <row r="86" spans="1:17" ht="19.5" thickBot="1" x14ac:dyDescent="0.25">
      <c r="A86" s="862"/>
      <c r="B86" s="971"/>
      <c r="C86" s="378">
        <v>4</v>
      </c>
      <c r="D86" s="302" t="s">
        <v>1506</v>
      </c>
      <c r="E86" s="372"/>
      <c r="F86" s="655">
        <f t="shared" ref="F86:F87" si="14">((O86*1.73*220*0.9)/1000)+((N86*1.73*220*0.9)/1000)+((M86*1.73*220*0.9)/1000)</f>
        <v>18.839700000000001</v>
      </c>
      <c r="G86" s="655"/>
      <c r="H86" s="655"/>
      <c r="I86" s="655"/>
      <c r="J86" s="655"/>
      <c r="K86" s="655"/>
      <c r="L86" s="655"/>
      <c r="M86" s="286">
        <v>19</v>
      </c>
      <c r="N86" s="286">
        <v>18</v>
      </c>
      <c r="O86" s="286">
        <v>18</v>
      </c>
      <c r="P86" s="285">
        <v>2</v>
      </c>
    </row>
    <row r="87" spans="1:17" ht="19.5" thickBot="1" x14ac:dyDescent="0.25">
      <c r="A87" s="862"/>
      <c r="B87" s="971"/>
      <c r="C87" s="378">
        <v>5</v>
      </c>
      <c r="D87" s="302" t="s">
        <v>1022</v>
      </c>
      <c r="E87" s="372"/>
      <c r="F87" s="655">
        <f t="shared" si="14"/>
        <v>0</v>
      </c>
      <c r="G87" s="655"/>
      <c r="H87" s="655"/>
      <c r="I87" s="655"/>
      <c r="J87" s="655"/>
      <c r="K87" s="655"/>
      <c r="L87" s="655"/>
      <c r="M87" s="286"/>
      <c r="N87" s="286"/>
      <c r="O87" s="286"/>
      <c r="P87" s="285"/>
    </row>
    <row r="88" spans="1:17" ht="19.5" thickBot="1" x14ac:dyDescent="0.25">
      <c r="A88" s="862"/>
      <c r="B88" s="971"/>
      <c r="C88" s="378">
        <v>6</v>
      </c>
      <c r="D88" s="302" t="s">
        <v>1017</v>
      </c>
      <c r="E88" s="372"/>
      <c r="F88" s="372"/>
      <c r="G88" s="372"/>
      <c r="H88" s="372"/>
      <c r="I88" s="372"/>
      <c r="J88" s="372"/>
      <c r="K88" s="372"/>
      <c r="L88" s="372"/>
      <c r="M88" s="286"/>
      <c r="N88" s="286"/>
      <c r="O88" s="286"/>
      <c r="P88" s="285"/>
    </row>
    <row r="89" spans="1:17" ht="19.5" thickBot="1" x14ac:dyDescent="0.25">
      <c r="A89" s="862"/>
      <c r="B89" s="971"/>
      <c r="C89" s="378"/>
      <c r="D89" s="3" t="s">
        <v>1217</v>
      </c>
      <c r="E89" s="458"/>
      <c r="F89" s="458"/>
      <c r="G89" s="458"/>
      <c r="H89" s="458"/>
      <c r="I89" s="458"/>
      <c r="J89" s="458"/>
      <c r="K89" s="458"/>
      <c r="L89" s="458"/>
      <c r="M89" s="84">
        <f>SUM(M83:M88)</f>
        <v>20</v>
      </c>
      <c r="N89" s="84">
        <f>SUM(N83:N88)</f>
        <v>19</v>
      </c>
      <c r="O89" s="84">
        <f>SUM(O83:O88)</f>
        <v>19</v>
      </c>
      <c r="P89" s="96">
        <f>SUM(P83:P88)</f>
        <v>2</v>
      </c>
    </row>
    <row r="90" spans="1:17" ht="19.5" thickBot="1" x14ac:dyDescent="0.25">
      <c r="A90" s="862"/>
      <c r="B90" s="971"/>
      <c r="C90" s="378"/>
      <c r="D90" s="3" t="s">
        <v>1188</v>
      </c>
      <c r="E90" s="370"/>
      <c r="F90" s="370"/>
      <c r="G90" s="370"/>
      <c r="H90" s="370"/>
      <c r="I90" s="370"/>
      <c r="J90" s="370"/>
      <c r="K90" s="370"/>
      <c r="L90" s="370"/>
      <c r="M90" s="130">
        <f t="shared" ref="M90:O90" si="15">(M89*1.73*220*0.9)/1000</f>
        <v>6.8508000000000004</v>
      </c>
      <c r="N90" s="130">
        <f t="shared" si="15"/>
        <v>6.5082599999999999</v>
      </c>
      <c r="O90" s="130">
        <f t="shared" si="15"/>
        <v>6.5082599999999999</v>
      </c>
      <c r="P90" s="131"/>
      <c r="Q90" s="156"/>
    </row>
    <row r="91" spans="1:17" ht="18.75" thickBot="1" x14ac:dyDescent="0.25">
      <c r="A91" s="862"/>
      <c r="B91" s="971"/>
      <c r="C91" s="378"/>
      <c r="D91" s="3" t="s">
        <v>1216</v>
      </c>
      <c r="E91" s="371"/>
      <c r="F91" s="371"/>
      <c r="G91" s="371"/>
      <c r="H91" s="371"/>
      <c r="I91" s="371"/>
      <c r="J91" s="371"/>
      <c r="K91" s="371"/>
      <c r="L91" s="371"/>
      <c r="M91" s="869">
        <f>(M90+N90+O90)</f>
        <v>19.867319999999999</v>
      </c>
      <c r="N91" s="870"/>
      <c r="O91" s="870"/>
      <c r="P91" s="871"/>
      <c r="Q91" s="156"/>
    </row>
    <row r="92" spans="1:17" ht="38.25" customHeight="1" thickBot="1" x14ac:dyDescent="0.25">
      <c r="A92" s="653"/>
      <c r="B92" s="653"/>
      <c r="C92" s="653"/>
      <c r="D92" s="590" t="str">
        <f>HYPERLINK("#Оглавление!h16","&lt;&lt;&lt;&lt;&lt;")</f>
        <v>&lt;&lt;&lt;&lt;&lt;</v>
      </c>
      <c r="E92" s="653"/>
      <c r="F92" s="653"/>
      <c r="G92" s="653"/>
      <c r="H92" s="653"/>
      <c r="I92" s="653"/>
      <c r="J92" s="653"/>
      <c r="K92" s="653"/>
      <c r="L92" s="653"/>
      <c r="M92" s="653"/>
      <c r="N92" s="653"/>
      <c r="O92" s="653"/>
      <c r="P92" s="653"/>
    </row>
    <row r="93" spans="1:17" ht="38.25" customHeight="1" thickBot="1" x14ac:dyDescent="0.25">
      <c r="A93" s="690">
        <v>44894</v>
      </c>
      <c r="B93" s="91"/>
      <c r="C93" s="364" t="s">
        <v>1309</v>
      </c>
      <c r="D93" s="170" t="s">
        <v>1224</v>
      </c>
      <c r="E93" s="367" t="s">
        <v>1308</v>
      </c>
      <c r="F93" s="475" t="s">
        <v>1381</v>
      </c>
      <c r="G93" s="475" t="s">
        <v>1415</v>
      </c>
      <c r="H93" s="681" t="s">
        <v>1416</v>
      </c>
      <c r="I93" s="475" t="s">
        <v>1417</v>
      </c>
      <c r="J93" s="681" t="s">
        <v>1319</v>
      </c>
      <c r="K93" s="475" t="s">
        <v>1418</v>
      </c>
      <c r="L93" s="475" t="s">
        <v>1419</v>
      </c>
      <c r="M93" s="124" t="str">
        <f>'Данные по ТП'!C195</f>
        <v>ТМ-160/6</v>
      </c>
      <c r="N93" s="125" t="s">
        <v>1225</v>
      </c>
      <c r="O93" s="124" t="s">
        <v>5</v>
      </c>
      <c r="P93" s="126">
        <f>'Данные по ТП'!F195</f>
        <v>192</v>
      </c>
    </row>
    <row r="94" spans="1:17" ht="19.5" customHeight="1" thickBot="1" x14ac:dyDescent="0.25">
      <c r="A94" s="850" t="s">
        <v>1770</v>
      </c>
      <c r="B94" s="991" t="s">
        <v>1036</v>
      </c>
      <c r="C94" s="378">
        <v>1</v>
      </c>
      <c r="D94" s="302" t="s">
        <v>1024</v>
      </c>
      <c r="E94" s="372"/>
      <c r="F94" s="655">
        <f>((O94*1.73*220*0.9)/1000)+((N94*1.73*220*0.9)/1000)+((M94*1.73*220*0.9)/1000)</f>
        <v>0</v>
      </c>
      <c r="G94" s="987">
        <v>250</v>
      </c>
      <c r="H94" s="987">
        <v>252</v>
      </c>
      <c r="I94" s="987">
        <v>251</v>
      </c>
      <c r="J94" s="987">
        <v>435</v>
      </c>
      <c r="K94" s="987">
        <v>426</v>
      </c>
      <c r="L94" s="987">
        <v>434</v>
      </c>
      <c r="M94" s="203"/>
      <c r="N94" s="203"/>
      <c r="O94" s="203"/>
      <c r="P94" s="315"/>
    </row>
    <row r="95" spans="1:17" ht="19.5" thickBot="1" x14ac:dyDescent="0.25">
      <c r="A95" s="862"/>
      <c r="B95" s="971"/>
      <c r="C95" s="378">
        <v>2</v>
      </c>
      <c r="D95" s="302" t="s">
        <v>792</v>
      </c>
      <c r="E95" s="372"/>
      <c r="F95" s="655">
        <f t="shared" ref="F95:F98" si="16">((O95*1.73*220*0.9)/1000)+((N95*1.73*220*0.9)/1000)+((M95*1.73*220*0.9)/1000)</f>
        <v>0</v>
      </c>
      <c r="G95" s="988"/>
      <c r="H95" s="988"/>
      <c r="I95" s="988"/>
      <c r="J95" s="988"/>
      <c r="K95" s="988"/>
      <c r="L95" s="988"/>
      <c r="M95" s="203"/>
      <c r="N95" s="203"/>
      <c r="O95" s="203"/>
      <c r="P95" s="315"/>
    </row>
    <row r="96" spans="1:17" ht="19.5" thickBot="1" x14ac:dyDescent="0.25">
      <c r="A96" s="862"/>
      <c r="B96" s="971"/>
      <c r="C96" s="378">
        <v>3</v>
      </c>
      <c r="D96" s="302" t="s">
        <v>793</v>
      </c>
      <c r="E96" s="372"/>
      <c r="F96" s="655">
        <f t="shared" si="16"/>
        <v>0</v>
      </c>
      <c r="G96" s="655"/>
      <c r="H96" s="655"/>
      <c r="I96" s="655"/>
      <c r="J96" s="655"/>
      <c r="K96" s="655"/>
      <c r="L96" s="655"/>
      <c r="M96" s="714"/>
      <c r="N96" s="714"/>
      <c r="O96" s="714"/>
      <c r="P96" s="713"/>
    </row>
    <row r="97" spans="1:17" ht="19.5" thickBot="1" x14ac:dyDescent="0.25">
      <c r="A97" s="862"/>
      <c r="B97" s="971"/>
      <c r="C97" s="378">
        <v>4</v>
      </c>
      <c r="D97" s="302" t="s">
        <v>1037</v>
      </c>
      <c r="E97" s="372"/>
      <c r="F97" s="655">
        <f t="shared" si="16"/>
        <v>1.37016</v>
      </c>
      <c r="G97" s="655"/>
      <c r="H97" s="655"/>
      <c r="I97" s="655"/>
      <c r="J97" s="655"/>
      <c r="K97" s="655"/>
      <c r="L97" s="655"/>
      <c r="M97" s="316">
        <v>3</v>
      </c>
      <c r="N97" s="316">
        <v>1</v>
      </c>
      <c r="O97" s="316">
        <v>0</v>
      </c>
      <c r="P97" s="317">
        <v>3</v>
      </c>
    </row>
    <row r="98" spans="1:17" ht="19.5" thickBot="1" x14ac:dyDescent="0.25">
      <c r="A98" s="862"/>
      <c r="B98" s="971"/>
      <c r="C98" s="378">
        <v>5</v>
      </c>
      <c r="D98" s="302" t="s">
        <v>1022</v>
      </c>
      <c r="E98" s="372"/>
      <c r="F98" s="655">
        <f t="shared" si="16"/>
        <v>0</v>
      </c>
      <c r="G98" s="655"/>
      <c r="H98" s="655"/>
      <c r="I98" s="655"/>
      <c r="J98" s="655"/>
      <c r="K98" s="655"/>
      <c r="L98" s="655"/>
      <c r="M98" s="714"/>
      <c r="N98" s="714"/>
      <c r="O98" s="714"/>
      <c r="P98" s="713"/>
    </row>
    <row r="99" spans="1:17" ht="19.5" thickBot="1" x14ac:dyDescent="0.25">
      <c r="A99" s="862"/>
      <c r="B99" s="971"/>
      <c r="C99" s="378">
        <v>6</v>
      </c>
      <c r="D99" s="302" t="s">
        <v>1017</v>
      </c>
      <c r="E99" s="372"/>
      <c r="F99" s="372"/>
      <c r="G99" s="372"/>
      <c r="H99" s="372"/>
      <c r="I99" s="372"/>
      <c r="J99" s="372"/>
      <c r="K99" s="372"/>
      <c r="L99" s="372"/>
      <c r="M99" s="203"/>
      <c r="N99" s="203"/>
      <c r="O99" s="203"/>
      <c r="P99" s="315"/>
    </row>
    <row r="100" spans="1:17" ht="19.5" thickBot="1" x14ac:dyDescent="0.25">
      <c r="A100" s="862"/>
      <c r="B100" s="971"/>
      <c r="C100" s="378"/>
      <c r="D100" s="3" t="s">
        <v>1217</v>
      </c>
      <c r="E100" s="458"/>
      <c r="F100" s="458"/>
      <c r="G100" s="458"/>
      <c r="H100" s="458"/>
      <c r="I100" s="458"/>
      <c r="J100" s="458"/>
      <c r="K100" s="458"/>
      <c r="L100" s="458"/>
      <c r="M100" s="84">
        <f>SUM(M97:M99)</f>
        <v>3</v>
      </c>
      <c r="N100" s="84">
        <f>SUM(N97:N99)</f>
        <v>1</v>
      </c>
      <c r="O100" s="84">
        <f>SUM(O97:O99)</f>
        <v>0</v>
      </c>
      <c r="P100" s="96">
        <f>SUM(P97:P99)</f>
        <v>3</v>
      </c>
    </row>
    <row r="101" spans="1:17" ht="19.5" thickBot="1" x14ac:dyDescent="0.25">
      <c r="A101" s="862"/>
      <c r="B101" s="971"/>
      <c r="C101" s="378"/>
      <c r="D101" s="3" t="s">
        <v>1188</v>
      </c>
      <c r="E101" s="370"/>
      <c r="F101" s="370"/>
      <c r="G101" s="370"/>
      <c r="H101" s="370"/>
      <c r="I101" s="370"/>
      <c r="J101" s="370"/>
      <c r="K101" s="370"/>
      <c r="L101" s="370"/>
      <c r="M101" s="130">
        <f t="shared" ref="M101:O101" si="17">(M100*1.73*220*0.9)/1000</f>
        <v>1.02762</v>
      </c>
      <c r="N101" s="130">
        <f t="shared" si="17"/>
        <v>0.34254000000000001</v>
      </c>
      <c r="O101" s="130">
        <f t="shared" si="17"/>
        <v>0</v>
      </c>
      <c r="P101" s="131"/>
      <c r="Q101" s="156"/>
    </row>
    <row r="102" spans="1:17" ht="24" customHeight="1" thickBot="1" x14ac:dyDescent="0.25">
      <c r="A102" s="863"/>
      <c r="B102" s="971"/>
      <c r="C102" s="378"/>
      <c r="D102" s="3" t="s">
        <v>1216</v>
      </c>
      <c r="E102" s="371"/>
      <c r="F102" s="371"/>
      <c r="G102" s="371"/>
      <c r="H102" s="371"/>
      <c r="I102" s="371"/>
      <c r="J102" s="371"/>
      <c r="K102" s="371"/>
      <c r="L102" s="371"/>
      <c r="M102" s="869">
        <f>(M101+N101+O101)</f>
        <v>1.37016</v>
      </c>
      <c r="N102" s="870"/>
      <c r="O102" s="870"/>
      <c r="P102" s="871"/>
      <c r="Q102" s="156"/>
    </row>
    <row r="103" spans="1:17" ht="42" customHeight="1" thickBot="1" x14ac:dyDescent="0.25">
      <c r="A103" s="653"/>
      <c r="B103" s="653"/>
      <c r="C103" s="653"/>
      <c r="D103" s="590" t="str">
        <f>HYPERLINK("#Оглавление!h16","&lt;&lt;&lt;&lt;&lt;")</f>
        <v>&lt;&lt;&lt;&lt;&lt;</v>
      </c>
      <c r="E103" s="653"/>
      <c r="F103" s="653"/>
      <c r="G103" s="653"/>
      <c r="H103" s="653"/>
      <c r="I103" s="653"/>
      <c r="J103" s="653"/>
      <c r="K103" s="653"/>
      <c r="L103" s="653"/>
      <c r="M103" s="653"/>
      <c r="N103" s="653"/>
      <c r="O103" s="653"/>
      <c r="P103" s="653"/>
    </row>
    <row r="104" spans="1:17" ht="36.75" thickBot="1" x14ac:dyDescent="0.25">
      <c r="A104" s="690">
        <v>44892</v>
      </c>
      <c r="B104" s="91"/>
      <c r="C104" s="364" t="s">
        <v>1309</v>
      </c>
      <c r="D104" s="170" t="s">
        <v>1224</v>
      </c>
      <c r="E104" s="367" t="s">
        <v>1308</v>
      </c>
      <c r="F104" s="475" t="s">
        <v>1381</v>
      </c>
      <c r="G104" s="475" t="s">
        <v>1415</v>
      </c>
      <c r="H104" s="681" t="s">
        <v>1416</v>
      </c>
      <c r="I104" s="475" t="s">
        <v>1417</v>
      </c>
      <c r="J104" s="681" t="s">
        <v>1319</v>
      </c>
      <c r="K104" s="475" t="s">
        <v>1418</v>
      </c>
      <c r="L104" s="475" t="s">
        <v>1419</v>
      </c>
      <c r="M104" s="124" t="str">
        <f>'Данные по ТП'!C196</f>
        <v>ТМ-160/6</v>
      </c>
      <c r="N104" s="125" t="s">
        <v>1225</v>
      </c>
      <c r="O104" s="124" t="s">
        <v>5</v>
      </c>
      <c r="P104" s="126">
        <f>'Данные по ТП'!F196</f>
        <v>199</v>
      </c>
    </row>
    <row r="105" spans="1:17" ht="19.5" thickBot="1" x14ac:dyDescent="0.25">
      <c r="A105" s="850" t="s">
        <v>1687</v>
      </c>
      <c r="B105" s="991" t="s">
        <v>1038</v>
      </c>
      <c r="C105" s="378">
        <v>1</v>
      </c>
      <c r="D105" s="302" t="s">
        <v>1024</v>
      </c>
      <c r="E105" s="372"/>
      <c r="F105" s="655">
        <f>((O105*1.73*220*0.9)/1000)+((N105*1.73*220*0.9)/1000)+((M105*1.73*220*0.9)/1000)</f>
        <v>0</v>
      </c>
      <c r="G105" s="845">
        <v>236</v>
      </c>
      <c r="H105" s="845">
        <v>236</v>
      </c>
      <c r="I105" s="845">
        <v>235</v>
      </c>
      <c r="J105" s="845">
        <v>409</v>
      </c>
      <c r="K105" s="845">
        <v>410</v>
      </c>
      <c r="L105" s="845">
        <v>408</v>
      </c>
      <c r="M105" s="286"/>
      <c r="N105" s="286"/>
      <c r="O105" s="286"/>
      <c r="P105" s="285"/>
    </row>
    <row r="106" spans="1:17" ht="19.5" thickBot="1" x14ac:dyDescent="0.25">
      <c r="A106" s="862"/>
      <c r="B106" s="971"/>
      <c r="C106" s="378">
        <v>2</v>
      </c>
      <c r="D106" s="302" t="s">
        <v>1039</v>
      </c>
      <c r="E106" s="372"/>
      <c r="F106" s="655">
        <f t="shared" ref="F106:F109" si="18">((O106*1.73*220*0.9)/1000)+((N106*1.73*220*0.9)/1000)+((M106*1.73*220*0.9)/1000)</f>
        <v>7.8784199999999993</v>
      </c>
      <c r="G106" s="846"/>
      <c r="H106" s="846"/>
      <c r="I106" s="846"/>
      <c r="J106" s="846"/>
      <c r="K106" s="846"/>
      <c r="L106" s="846"/>
      <c r="M106" s="286">
        <v>12</v>
      </c>
      <c r="N106" s="286">
        <v>7</v>
      </c>
      <c r="O106" s="286">
        <v>4</v>
      </c>
      <c r="P106" s="285">
        <v>7</v>
      </c>
    </row>
    <row r="107" spans="1:17" ht="19.5" thickBot="1" x14ac:dyDescent="0.25">
      <c r="A107" s="862"/>
      <c r="B107" s="971"/>
      <c r="C107" s="378">
        <v>3</v>
      </c>
      <c r="D107" s="302" t="s">
        <v>1040</v>
      </c>
      <c r="E107" s="372"/>
      <c r="F107" s="655">
        <f t="shared" si="18"/>
        <v>3.7679400000000003</v>
      </c>
      <c r="G107" s="655"/>
      <c r="H107" s="655"/>
      <c r="I107" s="655"/>
      <c r="J107" s="655"/>
      <c r="K107" s="655"/>
      <c r="L107" s="655"/>
      <c r="M107" s="286">
        <v>3</v>
      </c>
      <c r="N107" s="286">
        <v>5</v>
      </c>
      <c r="O107" s="286">
        <v>3</v>
      </c>
      <c r="P107" s="285">
        <v>2</v>
      </c>
    </row>
    <row r="108" spans="1:17" ht="19.5" thickBot="1" x14ac:dyDescent="0.25">
      <c r="A108" s="862"/>
      <c r="B108" s="971"/>
      <c r="C108" s="378">
        <v>4</v>
      </c>
      <c r="D108" s="302" t="s">
        <v>794</v>
      </c>
      <c r="E108" s="372"/>
      <c r="F108" s="655">
        <f t="shared" si="18"/>
        <v>0</v>
      </c>
      <c r="G108" s="655"/>
      <c r="H108" s="655"/>
      <c r="I108" s="655"/>
      <c r="J108" s="655"/>
      <c r="K108" s="655"/>
      <c r="L108" s="655"/>
      <c r="M108" s="286"/>
      <c r="N108" s="286"/>
      <c r="O108" s="286"/>
      <c r="P108" s="285"/>
    </row>
    <row r="109" spans="1:17" ht="19.5" thickBot="1" x14ac:dyDescent="0.25">
      <c r="A109" s="862"/>
      <c r="B109" s="971"/>
      <c r="C109" s="378">
        <v>5</v>
      </c>
      <c r="D109" s="302" t="s">
        <v>1022</v>
      </c>
      <c r="E109" s="372"/>
      <c r="F109" s="655">
        <f t="shared" si="18"/>
        <v>0</v>
      </c>
      <c r="G109" s="655"/>
      <c r="H109" s="655"/>
      <c r="I109" s="655"/>
      <c r="J109" s="655"/>
      <c r="K109" s="655"/>
      <c r="L109" s="655"/>
      <c r="M109" s="286"/>
      <c r="N109" s="286"/>
      <c r="O109" s="286"/>
      <c r="P109" s="285"/>
    </row>
    <row r="110" spans="1:17" ht="19.5" thickBot="1" x14ac:dyDescent="0.25">
      <c r="A110" s="862"/>
      <c r="B110" s="971"/>
      <c r="C110" s="378">
        <v>6</v>
      </c>
      <c r="D110" s="302" t="s">
        <v>1017</v>
      </c>
      <c r="E110" s="372"/>
      <c r="F110" s="372"/>
      <c r="G110" s="372"/>
      <c r="H110" s="372"/>
      <c r="I110" s="372"/>
      <c r="J110" s="372"/>
      <c r="K110" s="372"/>
      <c r="L110" s="372"/>
      <c r="M110" s="286"/>
      <c r="N110" s="286"/>
      <c r="O110" s="286"/>
      <c r="P110" s="285"/>
    </row>
    <row r="111" spans="1:17" ht="19.5" thickBot="1" x14ac:dyDescent="0.25">
      <c r="A111" s="862"/>
      <c r="B111" s="971"/>
      <c r="C111" s="378"/>
      <c r="D111" s="3" t="s">
        <v>1217</v>
      </c>
      <c r="E111" s="458"/>
      <c r="F111" s="458"/>
      <c r="G111" s="458"/>
      <c r="H111" s="458"/>
      <c r="I111" s="458"/>
      <c r="J111" s="458"/>
      <c r="K111" s="458"/>
      <c r="L111" s="458"/>
      <c r="M111" s="84">
        <f>SUM(M106:M110)</f>
        <v>15</v>
      </c>
      <c r="N111" s="84">
        <f>SUM(N106:N110)</f>
        <v>12</v>
      </c>
      <c r="O111" s="84">
        <f>SUM(O106:O110)</f>
        <v>7</v>
      </c>
      <c r="P111" s="96">
        <f>SUM(P106:P110)</f>
        <v>9</v>
      </c>
    </row>
    <row r="112" spans="1:17" ht="18.75" thickBot="1" x14ac:dyDescent="0.25">
      <c r="A112" s="862"/>
      <c r="B112" s="971"/>
      <c r="C112" s="378"/>
      <c r="D112" s="3" t="s">
        <v>1188</v>
      </c>
      <c r="E112" s="370"/>
      <c r="F112" s="370"/>
      <c r="G112" s="370"/>
      <c r="H112" s="370"/>
      <c r="I112" s="370"/>
      <c r="J112" s="370"/>
      <c r="K112" s="370"/>
      <c r="L112" s="370"/>
      <c r="M112" s="130">
        <f t="shared" ref="M112:O112" si="19">(M111*1.73*220*0.9)/1000</f>
        <v>5.1381000000000006</v>
      </c>
      <c r="N112" s="130">
        <f t="shared" si="19"/>
        <v>4.1104799999999999</v>
      </c>
      <c r="O112" s="130">
        <f t="shared" si="19"/>
        <v>2.3977799999999996</v>
      </c>
      <c r="P112" s="130"/>
      <c r="Q112" s="156"/>
    </row>
    <row r="113" spans="1:17 16384:16384" ht="18.75" thickBot="1" x14ac:dyDescent="0.25">
      <c r="A113" s="862"/>
      <c r="B113" s="971"/>
      <c r="C113" s="378"/>
      <c r="D113" s="3" t="s">
        <v>1216</v>
      </c>
      <c r="E113" s="371"/>
      <c r="F113" s="371"/>
      <c r="G113" s="371"/>
      <c r="H113" s="371"/>
      <c r="I113" s="371"/>
      <c r="J113" s="371"/>
      <c r="K113" s="371"/>
      <c r="L113" s="371"/>
      <c r="M113" s="869">
        <f>(M112+N112+O112)</f>
        <v>11.64636</v>
      </c>
      <c r="N113" s="870"/>
      <c r="O113" s="870"/>
      <c r="P113" s="871"/>
      <c r="Q113" s="156"/>
    </row>
    <row r="114" spans="1:17 16384:16384" ht="46.5" customHeight="1" thickBot="1" x14ac:dyDescent="0.25">
      <c r="A114" s="653"/>
      <c r="B114" s="653"/>
      <c r="C114" s="653"/>
      <c r="D114" s="590" t="str">
        <f>HYPERLINK("#Оглавление!h16","&lt;&lt;&lt;&lt;&lt;")</f>
        <v>&lt;&lt;&lt;&lt;&lt;</v>
      </c>
      <c r="E114" s="653"/>
      <c r="F114" s="653"/>
      <c r="G114" s="653"/>
      <c r="H114" s="653"/>
      <c r="I114" s="653"/>
      <c r="J114" s="653"/>
      <c r="K114" s="653"/>
      <c r="L114" s="653"/>
      <c r="M114" s="653"/>
      <c r="N114" s="653"/>
      <c r="O114" s="653"/>
      <c r="P114" s="653"/>
    </row>
    <row r="115" spans="1:17 16384:16384" ht="36.75" thickBot="1" x14ac:dyDescent="0.25">
      <c r="A115" s="690">
        <v>44890</v>
      </c>
      <c r="B115" s="91"/>
      <c r="C115" s="364" t="s">
        <v>1309</v>
      </c>
      <c r="D115" s="170" t="s">
        <v>1224</v>
      </c>
      <c r="E115" s="367" t="s">
        <v>1308</v>
      </c>
      <c r="F115" s="475" t="s">
        <v>1381</v>
      </c>
      <c r="G115" s="475" t="s">
        <v>1415</v>
      </c>
      <c r="H115" s="681" t="s">
        <v>1416</v>
      </c>
      <c r="I115" s="475" t="s">
        <v>1417</v>
      </c>
      <c r="J115" s="681" t="s">
        <v>1319</v>
      </c>
      <c r="K115" s="475" t="s">
        <v>1418</v>
      </c>
      <c r="L115" s="475" t="s">
        <v>1419</v>
      </c>
      <c r="M115" s="124" t="str">
        <f>'Данные по ТП'!C197</f>
        <v>ТМ-160/6</v>
      </c>
      <c r="N115" s="125" t="s">
        <v>1225</v>
      </c>
      <c r="O115" s="124" t="s">
        <v>5</v>
      </c>
      <c r="P115" s="126">
        <f>'Данные по ТП'!F197</f>
        <v>199</v>
      </c>
    </row>
    <row r="116" spans="1:17 16384:16384" ht="19.5" customHeight="1" thickBot="1" x14ac:dyDescent="0.25">
      <c r="A116" s="850" t="s">
        <v>1768</v>
      </c>
      <c r="B116" s="991" t="s">
        <v>1041</v>
      </c>
      <c r="C116" s="378">
        <v>1</v>
      </c>
      <c r="D116" s="302" t="s">
        <v>1042</v>
      </c>
      <c r="E116" s="372"/>
      <c r="F116" s="655">
        <f>((O116*1.73*220*0.9)/1000)+((N116*1.73*220*0.9)/1000)+((M116*1.73*220*0.9)/1000)</f>
        <v>0</v>
      </c>
      <c r="G116" s="845">
        <v>240</v>
      </c>
      <c r="H116" s="845">
        <v>237</v>
      </c>
      <c r="I116" s="845">
        <v>241</v>
      </c>
      <c r="J116" s="845">
        <v>418</v>
      </c>
      <c r="K116" s="845">
        <v>419</v>
      </c>
      <c r="L116" s="845">
        <v>420</v>
      </c>
      <c r="M116" s="286"/>
      <c r="N116" s="286"/>
      <c r="O116" s="286"/>
      <c r="P116" s="285"/>
    </row>
    <row r="117" spans="1:17 16384:16384" ht="19.5" thickBot="1" x14ac:dyDescent="0.25">
      <c r="A117" s="862"/>
      <c r="B117" s="971"/>
      <c r="C117" s="378">
        <v>2</v>
      </c>
      <c r="D117" s="302" t="s">
        <v>1043</v>
      </c>
      <c r="E117" s="372"/>
      <c r="F117" s="655">
        <f t="shared" ref="F117:F120" si="20">((O117*1.73*220*0.9)/1000)+((N117*1.73*220*0.9)/1000)+((M117*1.73*220*0.9)/1000)</f>
        <v>0</v>
      </c>
      <c r="G117" s="846"/>
      <c r="H117" s="846"/>
      <c r="I117" s="846"/>
      <c r="J117" s="846"/>
      <c r="K117" s="846"/>
      <c r="L117" s="846"/>
      <c r="M117" s="286"/>
      <c r="N117" s="286"/>
      <c r="O117" s="286"/>
      <c r="P117" s="285"/>
    </row>
    <row r="118" spans="1:17 16384:16384" ht="19.5" thickBot="1" x14ac:dyDescent="0.25">
      <c r="A118" s="862"/>
      <c r="B118" s="971"/>
      <c r="C118" s="378">
        <v>3</v>
      </c>
      <c r="D118" s="302" t="s">
        <v>1044</v>
      </c>
      <c r="E118" s="372"/>
      <c r="F118" s="655">
        <f t="shared" si="20"/>
        <v>0</v>
      </c>
      <c r="G118" s="655"/>
      <c r="H118" s="655"/>
      <c r="I118" s="655"/>
      <c r="J118" s="655"/>
      <c r="K118" s="655"/>
      <c r="L118" s="655"/>
      <c r="M118" s="286"/>
      <c r="N118" s="286"/>
      <c r="O118" s="286"/>
      <c r="P118" s="285"/>
    </row>
    <row r="119" spans="1:17 16384:16384" ht="19.5" thickBot="1" x14ac:dyDescent="0.25">
      <c r="A119" s="862"/>
      <c r="B119" s="971"/>
      <c r="C119" s="378">
        <v>4</v>
      </c>
      <c r="D119" s="302" t="s">
        <v>794</v>
      </c>
      <c r="E119" s="372"/>
      <c r="F119" s="655">
        <f t="shared" si="20"/>
        <v>0</v>
      </c>
      <c r="G119" s="655"/>
      <c r="H119" s="655"/>
      <c r="I119" s="655"/>
      <c r="J119" s="655"/>
      <c r="K119" s="655"/>
      <c r="L119" s="655"/>
      <c r="M119" s="286"/>
      <c r="N119" s="286"/>
      <c r="O119" s="286"/>
      <c r="P119" s="285"/>
    </row>
    <row r="120" spans="1:17 16384:16384" ht="19.5" thickBot="1" x14ac:dyDescent="0.25">
      <c r="A120" s="862"/>
      <c r="B120" s="971"/>
      <c r="C120" s="378">
        <v>5</v>
      </c>
      <c r="D120" s="302" t="s">
        <v>1045</v>
      </c>
      <c r="E120" s="372"/>
      <c r="F120" s="655">
        <f t="shared" si="20"/>
        <v>0</v>
      </c>
      <c r="G120" s="655"/>
      <c r="H120" s="655"/>
      <c r="I120" s="655"/>
      <c r="J120" s="655"/>
      <c r="K120" s="655"/>
      <c r="L120" s="655"/>
      <c r="M120" s="286"/>
      <c r="N120" s="286"/>
      <c r="O120" s="286"/>
      <c r="P120" s="285"/>
    </row>
    <row r="121" spans="1:17 16384:16384" ht="19.5" thickBot="1" x14ac:dyDescent="0.25">
      <c r="A121" s="862"/>
      <c r="B121" s="971"/>
      <c r="C121" s="378">
        <v>6</v>
      </c>
      <c r="D121" s="302" t="s">
        <v>1017</v>
      </c>
      <c r="E121" s="372"/>
      <c r="F121" s="372"/>
      <c r="G121" s="372"/>
      <c r="H121" s="372"/>
      <c r="I121" s="372"/>
      <c r="J121" s="372"/>
      <c r="K121" s="372"/>
      <c r="L121" s="372"/>
      <c r="M121" s="286"/>
      <c r="N121" s="286"/>
      <c r="O121" s="286"/>
      <c r="P121" s="285"/>
    </row>
    <row r="122" spans="1:17 16384:16384" ht="19.5" thickBot="1" x14ac:dyDescent="0.25">
      <c r="A122" s="862"/>
      <c r="B122" s="971"/>
      <c r="C122" s="378"/>
      <c r="D122" s="3" t="s">
        <v>1217</v>
      </c>
      <c r="E122" s="458"/>
      <c r="F122" s="458"/>
      <c r="G122" s="458"/>
      <c r="H122" s="458"/>
      <c r="I122" s="458"/>
      <c r="J122" s="458"/>
      <c r="K122" s="458"/>
      <c r="L122" s="458"/>
      <c r="M122" s="84">
        <f>SUM(M116:M121)</f>
        <v>0</v>
      </c>
      <c r="N122" s="84">
        <f>SUM(N116:N121)</f>
        <v>0</v>
      </c>
      <c r="O122" s="84">
        <f>SUM(O116:O121)</f>
        <v>0</v>
      </c>
      <c r="P122" s="96">
        <f>SUM(P116:P121)</f>
        <v>0</v>
      </c>
    </row>
    <row r="123" spans="1:17 16384:16384" ht="21.75" customHeight="1" thickBot="1" x14ac:dyDescent="0.25">
      <c r="A123" s="862"/>
      <c r="B123" s="971"/>
      <c r="C123" s="378"/>
      <c r="D123" s="3" t="s">
        <v>1188</v>
      </c>
      <c r="E123" s="370"/>
      <c r="F123" s="370"/>
      <c r="G123" s="370"/>
      <c r="H123" s="370"/>
      <c r="I123" s="370"/>
      <c r="J123" s="370"/>
      <c r="K123" s="370"/>
      <c r="L123" s="370"/>
      <c r="M123" s="130">
        <f t="shared" ref="M123:O123" si="21">(M122*1.73*220*0.9)/1000</f>
        <v>0</v>
      </c>
      <c r="N123" s="130">
        <f t="shared" si="21"/>
        <v>0</v>
      </c>
      <c r="O123" s="130">
        <f t="shared" si="21"/>
        <v>0</v>
      </c>
      <c r="P123" s="131"/>
      <c r="Q123" s="156"/>
    </row>
    <row r="124" spans="1:17 16384:16384" ht="21.75" customHeight="1" thickBot="1" x14ac:dyDescent="0.25">
      <c r="A124" s="862"/>
      <c r="B124" s="971"/>
      <c r="C124" s="378"/>
      <c r="D124" s="3" t="s">
        <v>1216</v>
      </c>
      <c r="E124" s="371"/>
      <c r="F124" s="371"/>
      <c r="G124" s="371"/>
      <c r="H124" s="371"/>
      <c r="I124" s="371"/>
      <c r="J124" s="371"/>
      <c r="K124" s="371"/>
      <c r="L124" s="371"/>
      <c r="M124" s="869">
        <f>(M123+N123+O123)</f>
        <v>0</v>
      </c>
      <c r="N124" s="870"/>
      <c r="O124" s="870"/>
      <c r="P124" s="871"/>
      <c r="Q124" s="156"/>
    </row>
    <row r="125" spans="1:17 16384:16384" ht="39" customHeight="1" thickBot="1" x14ac:dyDescent="0.25">
      <c r="A125" s="653"/>
      <c r="B125" s="653"/>
      <c r="C125" s="653"/>
      <c r="D125" s="653"/>
      <c r="E125" s="653"/>
      <c r="F125" s="653"/>
      <c r="G125" s="653"/>
      <c r="H125" s="653"/>
      <c r="I125" s="653"/>
      <c r="J125" s="653"/>
      <c r="K125" s="653"/>
      <c r="L125" s="653"/>
      <c r="M125" s="653"/>
      <c r="N125" s="653"/>
      <c r="O125" s="653"/>
      <c r="P125" s="653"/>
    </row>
    <row r="126" spans="1:17 16384:16384" ht="36.75" thickBot="1" x14ac:dyDescent="0.25">
      <c r="A126" s="690">
        <v>44894</v>
      </c>
      <c r="B126" s="91"/>
      <c r="C126" s="364" t="s">
        <v>1309</v>
      </c>
      <c r="D126" s="170" t="s">
        <v>1224</v>
      </c>
      <c r="E126" s="367" t="s">
        <v>1308</v>
      </c>
      <c r="F126" s="475" t="s">
        <v>1381</v>
      </c>
      <c r="G126" s="475" t="s">
        <v>1415</v>
      </c>
      <c r="H126" s="681" t="s">
        <v>1416</v>
      </c>
      <c r="I126" s="475" t="s">
        <v>1417</v>
      </c>
      <c r="J126" s="681" t="s">
        <v>1319</v>
      </c>
      <c r="K126" s="475" t="s">
        <v>1418</v>
      </c>
      <c r="L126" s="475" t="s">
        <v>1419</v>
      </c>
      <c r="M126" s="124" t="str">
        <f>'Данные по ТП'!C198</f>
        <v>ТМ-630/6</v>
      </c>
      <c r="N126" s="125" t="s">
        <v>1225</v>
      </c>
      <c r="O126" s="124" t="s">
        <v>5</v>
      </c>
      <c r="P126" s="126">
        <f>'Данные по ТП'!F198</f>
        <v>1375</v>
      </c>
    </row>
    <row r="127" spans="1:17 16384:16384" ht="19.5" customHeight="1" thickBot="1" x14ac:dyDescent="0.25">
      <c r="A127" s="992" t="s">
        <v>1770</v>
      </c>
      <c r="B127" s="995" t="s">
        <v>1046</v>
      </c>
      <c r="C127" s="453">
        <v>1</v>
      </c>
      <c r="D127" s="302" t="s">
        <v>1024</v>
      </c>
      <c r="E127" s="372"/>
      <c r="F127" s="655">
        <f>((O127*1.73*220*0.9)/1000)+((N127*1.73*220*0.9)/1000)+((M127*1.73*220*0.9)/1000)</f>
        <v>4.4530199999999995</v>
      </c>
      <c r="G127" s="845">
        <v>235</v>
      </c>
      <c r="H127" s="845">
        <v>236</v>
      </c>
      <c r="I127" s="845">
        <v>237</v>
      </c>
      <c r="J127" s="845">
        <v>408</v>
      </c>
      <c r="K127" s="845">
        <v>410</v>
      </c>
      <c r="L127" s="845">
        <v>410</v>
      </c>
      <c r="M127" s="795"/>
      <c r="N127" s="795"/>
      <c r="O127" s="794">
        <v>13</v>
      </c>
      <c r="P127" s="793">
        <v>13</v>
      </c>
      <c r="XFD127">
        <f>SUM(M127:XFC127)</f>
        <v>26</v>
      </c>
    </row>
    <row r="128" spans="1:17 16384:16384" ht="19.5" thickBot="1" x14ac:dyDescent="0.25">
      <c r="A128" s="993"/>
      <c r="B128" s="996"/>
      <c r="C128" s="378">
        <v>2</v>
      </c>
      <c r="D128" s="302" t="s">
        <v>1047</v>
      </c>
      <c r="E128" s="372"/>
      <c r="F128" s="655">
        <f t="shared" ref="F128:F131" si="22">((O128*1.73*220*0.9)/1000)+((N128*1.73*220*0.9)/1000)+((M128*1.73*220*0.9)/1000)</f>
        <v>0</v>
      </c>
      <c r="G128" s="846"/>
      <c r="H128" s="846"/>
      <c r="I128" s="846"/>
      <c r="J128" s="846"/>
      <c r="K128" s="846"/>
      <c r="L128" s="846"/>
      <c r="M128" s="795">
        <v>0</v>
      </c>
      <c r="N128" s="795">
        <v>0</v>
      </c>
      <c r="O128" s="796">
        <v>0</v>
      </c>
      <c r="P128" s="796">
        <v>0</v>
      </c>
      <c r="Q128" s="300"/>
      <c r="XFD128">
        <f>SUM(M128:XFC128)</f>
        <v>0</v>
      </c>
    </row>
    <row r="129" spans="1:17 16384:16384" ht="19.5" thickBot="1" x14ac:dyDescent="0.25">
      <c r="A129" s="993"/>
      <c r="B129" s="996"/>
      <c r="C129" s="378">
        <v>3</v>
      </c>
      <c r="D129" s="302" t="s">
        <v>1048</v>
      </c>
      <c r="E129" s="372"/>
      <c r="F129" s="655">
        <f t="shared" si="22"/>
        <v>38.36448</v>
      </c>
      <c r="G129" s="655"/>
      <c r="H129" s="655"/>
      <c r="I129" s="655"/>
      <c r="J129" s="655"/>
      <c r="K129" s="655"/>
      <c r="L129" s="655"/>
      <c r="M129" s="795">
        <v>51</v>
      </c>
      <c r="N129" s="795">
        <v>38</v>
      </c>
      <c r="O129" s="796">
        <v>23</v>
      </c>
      <c r="P129" s="796">
        <v>18</v>
      </c>
      <c r="Q129" s="300"/>
      <c r="XFD129">
        <f>SUM(M129:XFC129)</f>
        <v>130</v>
      </c>
    </row>
    <row r="130" spans="1:17 16384:16384" ht="19.5" thickBot="1" x14ac:dyDescent="0.25">
      <c r="A130" s="993"/>
      <c r="B130" s="996"/>
      <c r="C130" s="378">
        <v>4</v>
      </c>
      <c r="D130" s="302"/>
      <c r="E130" s="372"/>
      <c r="F130" s="655">
        <f t="shared" si="22"/>
        <v>0</v>
      </c>
      <c r="G130" s="655"/>
      <c r="H130" s="655"/>
      <c r="I130" s="655"/>
      <c r="J130" s="655"/>
      <c r="K130" s="655"/>
      <c r="L130" s="655"/>
      <c r="M130" s="318"/>
      <c r="N130" s="318"/>
      <c r="O130" s="314"/>
      <c r="P130" s="314"/>
      <c r="Q130" s="301"/>
    </row>
    <row r="131" spans="1:17 16384:16384" ht="19.5" thickBot="1" x14ac:dyDescent="0.25">
      <c r="A131" s="993"/>
      <c r="B131" s="996"/>
      <c r="C131" s="378">
        <v>5</v>
      </c>
      <c r="D131" s="302" t="s">
        <v>1022</v>
      </c>
      <c r="E131" s="372"/>
      <c r="F131" s="655">
        <f t="shared" si="22"/>
        <v>0</v>
      </c>
      <c r="G131" s="655"/>
      <c r="H131" s="655"/>
      <c r="I131" s="655"/>
      <c r="J131" s="655"/>
      <c r="K131" s="655"/>
      <c r="L131" s="655"/>
      <c r="M131" s="203"/>
      <c r="N131" s="203"/>
      <c r="O131" s="203"/>
      <c r="P131" s="315"/>
    </row>
    <row r="132" spans="1:17 16384:16384" ht="19.5" thickBot="1" x14ac:dyDescent="0.25">
      <c r="A132" s="993"/>
      <c r="B132" s="996"/>
      <c r="C132" s="378">
        <v>6</v>
      </c>
      <c r="D132" s="302" t="s">
        <v>1017</v>
      </c>
      <c r="E132" s="372"/>
      <c r="F132" s="372"/>
      <c r="G132" s="372"/>
      <c r="H132" s="372"/>
      <c r="I132" s="372"/>
      <c r="J132" s="372"/>
      <c r="K132" s="372"/>
      <c r="L132" s="372"/>
      <c r="M132" s="203"/>
      <c r="N132" s="203"/>
      <c r="O132" s="203"/>
      <c r="P132" s="315"/>
    </row>
    <row r="133" spans="1:17 16384:16384" ht="19.5" thickBot="1" x14ac:dyDescent="0.25">
      <c r="A133" s="993"/>
      <c r="B133" s="996"/>
      <c r="C133" s="378"/>
      <c r="D133" s="3" t="s">
        <v>1217</v>
      </c>
      <c r="E133" s="458"/>
      <c r="F133" s="458"/>
      <c r="G133" s="458"/>
      <c r="H133" s="458"/>
      <c r="I133" s="458"/>
      <c r="J133" s="458"/>
      <c r="K133" s="458"/>
      <c r="L133" s="458"/>
      <c r="M133" s="84">
        <f>SUM(M127:M132)</f>
        <v>51</v>
      </c>
      <c r="N133" s="84">
        <f>SUM(N127:N132)</f>
        <v>38</v>
      </c>
      <c r="O133" s="84">
        <f>SUM(O127:O132)</f>
        <v>36</v>
      </c>
      <c r="P133" s="96">
        <f>SUM(P127:P132)</f>
        <v>31</v>
      </c>
      <c r="XFD133">
        <f>SUM(M133:XFC133)</f>
        <v>156</v>
      </c>
    </row>
    <row r="134" spans="1:17 16384:16384" ht="19.5" thickBot="1" x14ac:dyDescent="0.25">
      <c r="A134" s="993"/>
      <c r="B134" s="996"/>
      <c r="C134" s="378"/>
      <c r="D134" s="3" t="s">
        <v>1188</v>
      </c>
      <c r="E134" s="370"/>
      <c r="F134" s="370"/>
      <c r="G134" s="370"/>
      <c r="H134" s="370"/>
      <c r="I134" s="370"/>
      <c r="J134" s="370"/>
      <c r="K134" s="370"/>
      <c r="L134" s="370"/>
      <c r="M134" s="130">
        <f t="shared" ref="M134:O134" si="23">(M133*1.73*220*0.9)/1000</f>
        <v>17.469540000000002</v>
      </c>
      <c r="N134" s="130">
        <f t="shared" si="23"/>
        <v>13.01652</v>
      </c>
      <c r="O134" s="130">
        <f t="shared" si="23"/>
        <v>12.331440000000001</v>
      </c>
      <c r="P134" s="131"/>
      <c r="Q134" s="156"/>
    </row>
    <row r="135" spans="1:17 16384:16384" ht="18.75" thickBot="1" x14ac:dyDescent="0.25">
      <c r="A135" s="994"/>
      <c r="B135" s="997"/>
      <c r="C135" s="382"/>
      <c r="D135" s="3" t="s">
        <v>1216</v>
      </c>
      <c r="E135" s="371"/>
      <c r="F135" s="371"/>
      <c r="G135" s="371"/>
      <c r="H135" s="371"/>
      <c r="I135" s="371"/>
      <c r="J135" s="371"/>
      <c r="K135" s="371"/>
      <c r="L135" s="371"/>
      <c r="M135" s="869">
        <f>(M134+N134+O134)</f>
        <v>42.817500000000003</v>
      </c>
      <c r="N135" s="870"/>
      <c r="O135" s="870"/>
      <c r="P135" s="871"/>
      <c r="Q135" s="156"/>
    </row>
    <row r="136" spans="1:17 16384:16384" s="99" customFormat="1" x14ac:dyDescent="0.25">
      <c r="C136" s="365"/>
      <c r="E136" s="365"/>
      <c r="F136" s="365"/>
      <c r="G136" s="365"/>
      <c r="H136" s="365"/>
      <c r="I136" s="365"/>
      <c r="J136" s="365"/>
      <c r="K136" s="365"/>
      <c r="L136" s="365"/>
    </row>
    <row r="137" spans="1:17 16384:16384" s="99" customFormat="1" x14ac:dyDescent="0.25">
      <c r="C137" s="365"/>
      <c r="E137" s="365"/>
      <c r="F137" s="365"/>
      <c r="G137" s="365"/>
      <c r="H137" s="365"/>
      <c r="I137" s="365"/>
      <c r="J137" s="365"/>
      <c r="K137" s="365"/>
      <c r="L137" s="365"/>
    </row>
    <row r="138" spans="1:17 16384:16384" s="99" customFormat="1" x14ac:dyDescent="0.25">
      <c r="C138" s="365"/>
      <c r="E138" s="365"/>
      <c r="F138" s="365"/>
      <c r="G138" s="365"/>
      <c r="H138" s="365"/>
      <c r="I138" s="365"/>
      <c r="J138" s="365"/>
      <c r="K138" s="365"/>
      <c r="L138" s="365"/>
    </row>
    <row r="139" spans="1:17 16384:16384" s="99" customFormat="1" x14ac:dyDescent="0.25">
      <c r="C139" s="365"/>
      <c r="E139" s="365"/>
      <c r="F139" s="365"/>
      <c r="G139" s="365"/>
      <c r="H139" s="365"/>
      <c r="I139" s="365"/>
      <c r="J139" s="365"/>
      <c r="K139" s="365"/>
      <c r="L139" s="365"/>
    </row>
    <row r="140" spans="1:17 16384:16384" s="99" customFormat="1" x14ac:dyDescent="0.25">
      <c r="C140" s="365"/>
      <c r="E140" s="365"/>
      <c r="F140" s="365"/>
      <c r="G140" s="365"/>
      <c r="H140" s="365"/>
      <c r="I140" s="365"/>
      <c r="J140" s="365"/>
      <c r="K140" s="365"/>
      <c r="L140" s="365"/>
    </row>
    <row r="141" spans="1:17 16384:16384" s="99" customFormat="1" x14ac:dyDescent="0.25">
      <c r="C141" s="365"/>
      <c r="E141" s="365"/>
      <c r="F141" s="365"/>
      <c r="G141" s="365"/>
      <c r="H141" s="365"/>
      <c r="I141" s="365"/>
      <c r="J141" s="365"/>
      <c r="K141" s="365"/>
      <c r="L141" s="365"/>
    </row>
    <row r="142" spans="1:17 16384:16384" s="99" customFormat="1" x14ac:dyDescent="0.25">
      <c r="C142" s="365"/>
      <c r="E142" s="365"/>
      <c r="F142" s="365"/>
      <c r="G142" s="365"/>
      <c r="H142" s="365"/>
      <c r="I142" s="365"/>
      <c r="J142" s="365"/>
      <c r="K142" s="365"/>
      <c r="L142" s="365"/>
    </row>
    <row r="143" spans="1:17 16384:16384" s="99" customFormat="1" x14ac:dyDescent="0.25">
      <c r="C143" s="365"/>
      <c r="E143" s="365"/>
      <c r="F143" s="365"/>
      <c r="G143" s="365"/>
      <c r="H143" s="365"/>
      <c r="I143" s="365"/>
      <c r="J143" s="365"/>
      <c r="K143" s="365"/>
      <c r="L143" s="365"/>
    </row>
    <row r="144" spans="1:17 16384:16384" s="99" customFormat="1" x14ac:dyDescent="0.25">
      <c r="C144" s="365"/>
      <c r="E144" s="365"/>
      <c r="F144" s="365"/>
      <c r="G144" s="365"/>
      <c r="H144" s="365"/>
      <c r="I144" s="365"/>
      <c r="J144" s="365"/>
      <c r="K144" s="365"/>
      <c r="L144" s="365"/>
    </row>
    <row r="145" spans="3:12" s="99" customFormat="1" x14ac:dyDescent="0.25">
      <c r="C145" s="365"/>
      <c r="E145" s="365"/>
      <c r="F145" s="365"/>
      <c r="G145" s="365"/>
      <c r="H145" s="365"/>
      <c r="I145" s="365"/>
      <c r="J145" s="365"/>
      <c r="K145" s="365"/>
      <c r="L145" s="365"/>
    </row>
    <row r="146" spans="3:12" s="99" customFormat="1" x14ac:dyDescent="0.25">
      <c r="C146" s="365"/>
      <c r="E146" s="365"/>
      <c r="F146" s="365"/>
      <c r="G146" s="365"/>
      <c r="H146" s="365"/>
      <c r="I146" s="365"/>
      <c r="J146" s="365"/>
      <c r="K146" s="365"/>
      <c r="L146" s="365"/>
    </row>
    <row r="147" spans="3:12" s="99" customFormat="1" x14ac:dyDescent="0.25">
      <c r="C147" s="365"/>
      <c r="E147" s="365"/>
      <c r="F147" s="365"/>
      <c r="G147" s="365"/>
      <c r="H147" s="365"/>
      <c r="I147" s="365"/>
      <c r="J147" s="365"/>
      <c r="K147" s="365"/>
      <c r="L147" s="365"/>
    </row>
    <row r="148" spans="3:12" s="99" customFormat="1" x14ac:dyDescent="0.25">
      <c r="C148" s="365"/>
      <c r="E148" s="365"/>
      <c r="F148" s="365"/>
      <c r="G148" s="365"/>
      <c r="H148" s="365"/>
      <c r="I148" s="365"/>
      <c r="J148" s="365"/>
      <c r="K148" s="365"/>
      <c r="L148" s="365"/>
    </row>
    <row r="149" spans="3:12" s="99" customFormat="1" x14ac:dyDescent="0.25">
      <c r="C149" s="365"/>
      <c r="E149" s="365"/>
      <c r="F149" s="365"/>
      <c r="G149" s="365"/>
      <c r="H149" s="365"/>
      <c r="I149" s="365"/>
      <c r="J149" s="365"/>
      <c r="K149" s="365"/>
      <c r="L149" s="365"/>
    </row>
    <row r="150" spans="3:12" s="99" customFormat="1" x14ac:dyDescent="0.25">
      <c r="C150" s="365"/>
      <c r="E150" s="365"/>
      <c r="F150" s="365"/>
      <c r="G150" s="365"/>
      <c r="H150" s="365"/>
      <c r="I150" s="365"/>
      <c r="J150" s="365"/>
      <c r="K150" s="365"/>
      <c r="L150" s="365"/>
    </row>
    <row r="151" spans="3:12" s="99" customFormat="1" x14ac:dyDescent="0.25">
      <c r="C151" s="365"/>
      <c r="E151" s="365"/>
      <c r="F151" s="365"/>
      <c r="G151" s="365"/>
      <c r="H151" s="365"/>
      <c r="I151" s="365"/>
      <c r="J151" s="365"/>
      <c r="K151" s="365"/>
      <c r="L151" s="365"/>
    </row>
    <row r="152" spans="3:12" s="99" customFormat="1" x14ac:dyDescent="0.25">
      <c r="C152" s="365"/>
      <c r="E152" s="365"/>
      <c r="F152" s="365"/>
      <c r="G152" s="365"/>
      <c r="H152" s="365"/>
      <c r="I152" s="365"/>
      <c r="J152" s="365"/>
      <c r="K152" s="365"/>
      <c r="L152" s="365"/>
    </row>
    <row r="153" spans="3:12" s="99" customFormat="1" x14ac:dyDescent="0.25">
      <c r="C153" s="365"/>
      <c r="E153" s="365"/>
      <c r="F153" s="365"/>
      <c r="G153" s="365"/>
      <c r="H153" s="365"/>
      <c r="I153" s="365"/>
      <c r="J153" s="365"/>
      <c r="K153" s="365"/>
      <c r="L153" s="365"/>
    </row>
    <row r="154" spans="3:12" s="99" customFormat="1" x14ac:dyDescent="0.25">
      <c r="C154" s="365"/>
      <c r="E154" s="365"/>
      <c r="F154" s="365"/>
      <c r="G154" s="365"/>
      <c r="H154" s="365"/>
      <c r="I154" s="365"/>
      <c r="J154" s="365"/>
      <c r="K154" s="365"/>
      <c r="L154" s="365"/>
    </row>
    <row r="155" spans="3:12" s="99" customFormat="1" x14ac:dyDescent="0.25">
      <c r="C155" s="365"/>
      <c r="E155" s="365"/>
      <c r="F155" s="365"/>
      <c r="G155" s="365"/>
      <c r="H155" s="365"/>
      <c r="I155" s="365"/>
      <c r="J155" s="365"/>
      <c r="K155" s="365"/>
      <c r="L155" s="365"/>
    </row>
    <row r="156" spans="3:12" s="99" customFormat="1" x14ac:dyDescent="0.25">
      <c r="C156" s="365"/>
      <c r="E156" s="365"/>
      <c r="F156" s="365"/>
      <c r="G156" s="365"/>
      <c r="H156" s="365"/>
      <c r="I156" s="365"/>
      <c r="J156" s="365"/>
      <c r="K156" s="365"/>
      <c r="L156" s="365"/>
    </row>
    <row r="157" spans="3:12" s="99" customFormat="1" x14ac:dyDescent="0.25">
      <c r="C157" s="365"/>
      <c r="E157" s="365"/>
      <c r="F157" s="365"/>
      <c r="G157" s="365"/>
      <c r="H157" s="365"/>
      <c r="I157" s="365"/>
      <c r="J157" s="365"/>
      <c r="K157" s="365"/>
      <c r="L157" s="365"/>
    </row>
    <row r="158" spans="3:12" s="99" customFormat="1" x14ac:dyDescent="0.25">
      <c r="C158" s="365"/>
      <c r="E158" s="365"/>
      <c r="F158" s="365"/>
      <c r="G158" s="365"/>
      <c r="H158" s="365"/>
      <c r="I158" s="365"/>
      <c r="J158" s="365"/>
      <c r="K158" s="365"/>
      <c r="L158" s="365"/>
    </row>
    <row r="159" spans="3:12" s="99" customFormat="1" x14ac:dyDescent="0.25">
      <c r="C159" s="365"/>
      <c r="E159" s="365"/>
      <c r="F159" s="365"/>
      <c r="G159" s="365"/>
      <c r="H159" s="365"/>
      <c r="I159" s="365"/>
      <c r="J159" s="365"/>
      <c r="K159" s="365"/>
      <c r="L159" s="365"/>
    </row>
    <row r="160" spans="3:12" s="99" customFormat="1" x14ac:dyDescent="0.25">
      <c r="C160" s="365"/>
      <c r="E160" s="365"/>
      <c r="F160" s="365"/>
      <c r="G160" s="365"/>
      <c r="H160" s="365"/>
      <c r="I160" s="365"/>
      <c r="J160" s="365"/>
      <c r="K160" s="365"/>
      <c r="L160" s="365"/>
    </row>
    <row r="161" spans="3:12" s="99" customFormat="1" x14ac:dyDescent="0.25">
      <c r="C161" s="365"/>
      <c r="E161" s="365"/>
      <c r="F161" s="365"/>
      <c r="G161" s="365"/>
      <c r="H161" s="365"/>
      <c r="I161" s="365"/>
      <c r="J161" s="365"/>
      <c r="K161" s="365"/>
      <c r="L161" s="365"/>
    </row>
    <row r="162" spans="3:12" s="99" customFormat="1" x14ac:dyDescent="0.25">
      <c r="C162" s="365"/>
      <c r="E162" s="365"/>
      <c r="F162" s="365"/>
      <c r="G162" s="365"/>
      <c r="H162" s="365"/>
      <c r="I162" s="365"/>
      <c r="J162" s="365"/>
      <c r="K162" s="365"/>
      <c r="L162" s="365"/>
    </row>
    <row r="163" spans="3:12" s="99" customFormat="1" x14ac:dyDescent="0.25">
      <c r="C163" s="365"/>
      <c r="E163" s="365"/>
      <c r="F163" s="365"/>
      <c r="G163" s="365"/>
      <c r="H163" s="365"/>
      <c r="I163" s="365"/>
      <c r="J163" s="365"/>
      <c r="K163" s="365"/>
      <c r="L163" s="365"/>
    </row>
    <row r="164" spans="3:12" s="99" customFormat="1" x14ac:dyDescent="0.25">
      <c r="C164" s="365"/>
      <c r="E164" s="365"/>
      <c r="F164" s="365"/>
      <c r="G164" s="365"/>
      <c r="H164" s="365"/>
      <c r="I164" s="365"/>
      <c r="J164" s="365"/>
      <c r="K164" s="365"/>
      <c r="L164" s="365"/>
    </row>
    <row r="165" spans="3:12" s="99" customFormat="1" x14ac:dyDescent="0.25">
      <c r="C165" s="365"/>
      <c r="E165" s="365"/>
      <c r="F165" s="365"/>
      <c r="G165" s="365"/>
      <c r="H165" s="365"/>
      <c r="I165" s="365"/>
      <c r="J165" s="365"/>
      <c r="K165" s="365"/>
      <c r="L165" s="365"/>
    </row>
    <row r="166" spans="3:12" s="99" customFormat="1" x14ac:dyDescent="0.25">
      <c r="C166" s="365"/>
      <c r="E166" s="365"/>
      <c r="F166" s="365"/>
      <c r="G166" s="365"/>
      <c r="H166" s="365"/>
      <c r="I166" s="365"/>
      <c r="J166" s="365"/>
      <c r="K166" s="365"/>
      <c r="L166" s="365"/>
    </row>
    <row r="167" spans="3:12" s="99" customFormat="1" x14ac:dyDescent="0.25">
      <c r="C167" s="365"/>
      <c r="E167" s="365"/>
      <c r="F167" s="365"/>
      <c r="G167" s="365"/>
      <c r="H167" s="365"/>
      <c r="I167" s="365"/>
      <c r="J167" s="365"/>
      <c r="K167" s="365"/>
      <c r="L167" s="365"/>
    </row>
    <row r="168" spans="3:12" s="99" customFormat="1" x14ac:dyDescent="0.25">
      <c r="C168" s="365"/>
      <c r="E168" s="365"/>
      <c r="F168" s="365"/>
      <c r="G168" s="365"/>
      <c r="H168" s="365"/>
      <c r="I168" s="365"/>
      <c r="J168" s="365"/>
      <c r="K168" s="365"/>
      <c r="L168" s="365"/>
    </row>
    <row r="169" spans="3:12" s="99" customFormat="1" x14ac:dyDescent="0.25">
      <c r="C169" s="365"/>
      <c r="E169" s="365"/>
      <c r="F169" s="365"/>
      <c r="G169" s="365"/>
      <c r="H169" s="365"/>
      <c r="I169" s="365"/>
      <c r="J169" s="365"/>
      <c r="K169" s="365"/>
      <c r="L169" s="365"/>
    </row>
    <row r="170" spans="3:12" s="99" customFormat="1" x14ac:dyDescent="0.25">
      <c r="C170" s="365"/>
      <c r="E170" s="365"/>
      <c r="F170" s="365"/>
      <c r="G170" s="365"/>
      <c r="H170" s="365"/>
      <c r="I170" s="365"/>
      <c r="J170" s="365"/>
      <c r="K170" s="365"/>
      <c r="L170" s="365"/>
    </row>
    <row r="171" spans="3:12" s="99" customFormat="1" x14ac:dyDescent="0.25">
      <c r="C171" s="365"/>
      <c r="E171" s="365"/>
      <c r="F171" s="365"/>
      <c r="G171" s="365"/>
      <c r="H171" s="365"/>
      <c r="I171" s="365"/>
      <c r="J171" s="365"/>
      <c r="K171" s="365"/>
      <c r="L171" s="365"/>
    </row>
    <row r="172" spans="3:12" s="99" customFormat="1" x14ac:dyDescent="0.25">
      <c r="C172" s="365"/>
      <c r="E172" s="365"/>
      <c r="F172" s="365"/>
      <c r="G172" s="365"/>
      <c r="H172" s="365"/>
      <c r="I172" s="365"/>
      <c r="J172" s="365"/>
      <c r="K172" s="365"/>
      <c r="L172" s="365"/>
    </row>
    <row r="173" spans="3:12" s="99" customFormat="1" x14ac:dyDescent="0.25">
      <c r="C173" s="365"/>
      <c r="E173" s="365"/>
      <c r="F173" s="365"/>
      <c r="G173" s="365"/>
      <c r="H173" s="365"/>
      <c r="I173" s="365"/>
      <c r="J173" s="365"/>
      <c r="K173" s="365"/>
      <c r="L173" s="365"/>
    </row>
    <row r="174" spans="3:12" s="99" customFormat="1" x14ac:dyDescent="0.25">
      <c r="C174" s="365"/>
      <c r="E174" s="365"/>
      <c r="F174" s="365"/>
      <c r="G174" s="365"/>
      <c r="H174" s="365"/>
      <c r="I174" s="365"/>
      <c r="J174" s="365"/>
      <c r="K174" s="365"/>
      <c r="L174" s="365"/>
    </row>
    <row r="175" spans="3:12" s="99" customFormat="1" x14ac:dyDescent="0.25">
      <c r="C175" s="365"/>
      <c r="E175" s="365"/>
      <c r="F175" s="365"/>
      <c r="G175" s="365"/>
      <c r="H175" s="365"/>
      <c r="I175" s="365"/>
      <c r="J175" s="365"/>
      <c r="K175" s="365"/>
      <c r="L175" s="365"/>
    </row>
    <row r="176" spans="3:12" s="99" customFormat="1" x14ac:dyDescent="0.25">
      <c r="C176" s="365"/>
      <c r="E176" s="365"/>
      <c r="F176" s="365"/>
      <c r="G176" s="365"/>
      <c r="H176" s="365"/>
      <c r="I176" s="365"/>
      <c r="J176" s="365"/>
      <c r="K176" s="365"/>
      <c r="L176" s="365"/>
    </row>
    <row r="177" spans="3:12" s="99" customFormat="1" x14ac:dyDescent="0.25">
      <c r="C177" s="365"/>
      <c r="E177" s="365"/>
      <c r="F177" s="365"/>
      <c r="G177" s="365"/>
      <c r="H177" s="365"/>
      <c r="I177" s="365"/>
      <c r="J177" s="365"/>
      <c r="K177" s="365"/>
      <c r="L177" s="365"/>
    </row>
    <row r="178" spans="3:12" s="99" customFormat="1" x14ac:dyDescent="0.25">
      <c r="C178" s="365"/>
      <c r="E178" s="365"/>
      <c r="F178" s="365"/>
      <c r="G178" s="365"/>
      <c r="H178" s="365"/>
      <c r="I178" s="365"/>
      <c r="J178" s="365"/>
      <c r="K178" s="365"/>
      <c r="L178" s="365"/>
    </row>
    <row r="179" spans="3:12" s="99" customFormat="1" x14ac:dyDescent="0.25">
      <c r="C179" s="365"/>
      <c r="E179" s="365"/>
      <c r="F179" s="365"/>
      <c r="G179" s="365"/>
      <c r="H179" s="365"/>
      <c r="I179" s="365"/>
      <c r="J179" s="365"/>
      <c r="K179" s="365"/>
      <c r="L179" s="365"/>
    </row>
    <row r="180" spans="3:12" s="99" customFormat="1" x14ac:dyDescent="0.25">
      <c r="C180" s="365"/>
      <c r="E180" s="365"/>
      <c r="F180" s="365"/>
      <c r="G180" s="365"/>
      <c r="H180" s="365"/>
      <c r="I180" s="365"/>
      <c r="J180" s="365"/>
      <c r="K180" s="365"/>
      <c r="L180" s="365"/>
    </row>
    <row r="181" spans="3:12" s="99" customFormat="1" x14ac:dyDescent="0.25">
      <c r="C181" s="365"/>
      <c r="E181" s="365"/>
      <c r="F181" s="365"/>
      <c r="G181" s="365"/>
      <c r="H181" s="365"/>
      <c r="I181" s="365"/>
      <c r="J181" s="365"/>
      <c r="K181" s="365"/>
      <c r="L181" s="365"/>
    </row>
    <row r="182" spans="3:12" s="99" customFormat="1" x14ac:dyDescent="0.25">
      <c r="C182" s="365"/>
      <c r="E182" s="365"/>
      <c r="F182" s="365"/>
      <c r="G182" s="365"/>
      <c r="H182" s="365"/>
      <c r="I182" s="365"/>
      <c r="J182" s="365"/>
      <c r="K182" s="365"/>
      <c r="L182" s="365"/>
    </row>
    <row r="183" spans="3:12" s="99" customFormat="1" x14ac:dyDescent="0.25">
      <c r="C183" s="365"/>
      <c r="E183" s="365"/>
      <c r="F183" s="365"/>
      <c r="G183" s="365"/>
      <c r="H183" s="365"/>
      <c r="I183" s="365"/>
      <c r="J183" s="365"/>
      <c r="K183" s="365"/>
      <c r="L183" s="365"/>
    </row>
    <row r="184" spans="3:12" s="99" customFormat="1" x14ac:dyDescent="0.25">
      <c r="C184" s="365"/>
      <c r="E184" s="365"/>
      <c r="F184" s="365"/>
      <c r="G184" s="365"/>
      <c r="H184" s="365"/>
      <c r="I184" s="365"/>
      <c r="J184" s="365"/>
      <c r="K184" s="365"/>
      <c r="L184" s="365"/>
    </row>
    <row r="185" spans="3:12" s="99" customFormat="1" x14ac:dyDescent="0.25">
      <c r="C185" s="365"/>
      <c r="E185" s="365"/>
      <c r="F185" s="365"/>
      <c r="G185" s="365"/>
      <c r="H185" s="365"/>
      <c r="I185" s="365"/>
      <c r="J185" s="365"/>
      <c r="K185" s="365"/>
      <c r="L185" s="365"/>
    </row>
    <row r="186" spans="3:12" s="99" customFormat="1" x14ac:dyDescent="0.25">
      <c r="C186" s="365"/>
      <c r="E186" s="365"/>
      <c r="F186" s="365"/>
      <c r="G186" s="365"/>
      <c r="H186" s="365"/>
      <c r="I186" s="365"/>
      <c r="J186" s="365"/>
      <c r="K186" s="365"/>
      <c r="L186" s="365"/>
    </row>
    <row r="187" spans="3:12" s="99" customFormat="1" x14ac:dyDescent="0.25">
      <c r="C187" s="365"/>
      <c r="E187" s="365"/>
      <c r="F187" s="365"/>
      <c r="G187" s="365"/>
      <c r="H187" s="365"/>
      <c r="I187" s="365"/>
      <c r="J187" s="365"/>
      <c r="K187" s="365"/>
      <c r="L187" s="365"/>
    </row>
    <row r="188" spans="3:12" s="99" customFormat="1" x14ac:dyDescent="0.25">
      <c r="C188" s="365"/>
      <c r="E188" s="365"/>
      <c r="F188" s="365"/>
      <c r="G188" s="365"/>
      <c r="H188" s="365"/>
      <c r="I188" s="365"/>
      <c r="J188" s="365"/>
      <c r="K188" s="365"/>
      <c r="L188" s="365"/>
    </row>
    <row r="189" spans="3:12" s="99" customFormat="1" x14ac:dyDescent="0.25">
      <c r="C189" s="365"/>
      <c r="E189" s="365"/>
      <c r="F189" s="365"/>
      <c r="G189" s="365"/>
      <c r="H189" s="365"/>
      <c r="I189" s="365"/>
      <c r="J189" s="365"/>
      <c r="K189" s="365"/>
      <c r="L189" s="365"/>
    </row>
    <row r="190" spans="3:12" s="99" customFormat="1" x14ac:dyDescent="0.25">
      <c r="C190" s="365"/>
      <c r="E190" s="365"/>
      <c r="F190" s="365"/>
      <c r="G190" s="365"/>
      <c r="H190" s="365"/>
      <c r="I190" s="365"/>
      <c r="J190" s="365"/>
      <c r="K190" s="365"/>
      <c r="L190" s="365"/>
    </row>
    <row r="191" spans="3:12" s="99" customFormat="1" x14ac:dyDescent="0.25">
      <c r="C191" s="365"/>
      <c r="E191" s="365"/>
      <c r="F191" s="365"/>
      <c r="G191" s="365"/>
      <c r="H191" s="365"/>
      <c r="I191" s="365"/>
      <c r="J191" s="365"/>
      <c r="K191" s="365"/>
      <c r="L191" s="365"/>
    </row>
    <row r="192" spans="3:12" s="99" customFormat="1" x14ac:dyDescent="0.25">
      <c r="C192" s="365"/>
      <c r="E192" s="365"/>
      <c r="F192" s="365"/>
      <c r="G192" s="365"/>
      <c r="H192" s="365"/>
      <c r="I192" s="365"/>
      <c r="J192" s="365"/>
      <c r="K192" s="365"/>
      <c r="L192" s="365"/>
    </row>
    <row r="193" spans="3:12" s="99" customFormat="1" x14ac:dyDescent="0.25">
      <c r="C193" s="365"/>
      <c r="E193" s="365"/>
      <c r="F193" s="365"/>
      <c r="G193" s="365"/>
      <c r="H193" s="365"/>
      <c r="I193" s="365"/>
      <c r="J193" s="365"/>
      <c r="K193" s="365"/>
      <c r="L193" s="365"/>
    </row>
    <row r="194" spans="3:12" s="99" customFormat="1" x14ac:dyDescent="0.25">
      <c r="C194" s="365"/>
      <c r="E194" s="365"/>
      <c r="F194" s="365"/>
      <c r="G194" s="365"/>
      <c r="H194" s="365"/>
      <c r="I194" s="365"/>
      <c r="J194" s="365"/>
      <c r="K194" s="365"/>
      <c r="L194" s="365"/>
    </row>
    <row r="195" spans="3:12" s="99" customFormat="1" x14ac:dyDescent="0.25">
      <c r="C195" s="365"/>
      <c r="E195" s="365"/>
      <c r="F195" s="365"/>
      <c r="G195" s="365"/>
      <c r="H195" s="365"/>
      <c r="I195" s="365"/>
      <c r="J195" s="365"/>
      <c r="K195" s="365"/>
      <c r="L195" s="365"/>
    </row>
    <row r="196" spans="3:12" s="99" customFormat="1" x14ac:dyDescent="0.25">
      <c r="C196" s="365"/>
      <c r="E196" s="365"/>
      <c r="F196" s="365"/>
      <c r="G196" s="365"/>
      <c r="H196" s="365"/>
      <c r="I196" s="365"/>
      <c r="J196" s="365"/>
      <c r="K196" s="365"/>
      <c r="L196" s="365"/>
    </row>
    <row r="197" spans="3:12" s="99" customFormat="1" x14ac:dyDescent="0.25">
      <c r="C197" s="365"/>
      <c r="E197" s="365"/>
      <c r="F197" s="365"/>
      <c r="G197" s="365"/>
      <c r="H197" s="365"/>
      <c r="I197" s="365"/>
      <c r="J197" s="365"/>
      <c r="K197" s="365"/>
      <c r="L197" s="365"/>
    </row>
    <row r="198" spans="3:12" s="99" customFormat="1" x14ac:dyDescent="0.25">
      <c r="C198" s="365"/>
      <c r="E198" s="365"/>
      <c r="F198" s="365"/>
      <c r="G198" s="365"/>
      <c r="H198" s="365"/>
      <c r="I198" s="365"/>
      <c r="J198" s="365"/>
      <c r="K198" s="365"/>
      <c r="L198" s="365"/>
    </row>
    <row r="199" spans="3:12" s="99" customFormat="1" x14ac:dyDescent="0.25">
      <c r="C199" s="365"/>
      <c r="E199" s="365"/>
      <c r="F199" s="365"/>
      <c r="G199" s="365"/>
      <c r="H199" s="365"/>
      <c r="I199" s="365"/>
      <c r="J199" s="365"/>
      <c r="K199" s="365"/>
      <c r="L199" s="365"/>
    </row>
    <row r="200" spans="3:12" s="99" customFormat="1" x14ac:dyDescent="0.25">
      <c r="C200" s="365"/>
      <c r="E200" s="365"/>
      <c r="F200" s="365"/>
      <c r="G200" s="365"/>
      <c r="H200" s="365"/>
      <c r="I200" s="365"/>
      <c r="J200" s="365"/>
      <c r="K200" s="365"/>
      <c r="L200" s="365"/>
    </row>
    <row r="201" spans="3:12" s="99" customFormat="1" x14ac:dyDescent="0.25">
      <c r="C201" s="365"/>
      <c r="E201" s="365"/>
      <c r="F201" s="365"/>
      <c r="G201" s="365"/>
      <c r="H201" s="365"/>
      <c r="I201" s="365"/>
      <c r="J201" s="365"/>
      <c r="K201" s="365"/>
      <c r="L201" s="365"/>
    </row>
    <row r="202" spans="3:12" s="99" customFormat="1" x14ac:dyDescent="0.25">
      <c r="C202" s="365"/>
      <c r="E202" s="365"/>
      <c r="F202" s="365"/>
      <c r="G202" s="365"/>
      <c r="H202" s="365"/>
      <c r="I202" s="365"/>
      <c r="J202" s="365"/>
      <c r="K202" s="365"/>
      <c r="L202" s="365"/>
    </row>
    <row r="203" spans="3:12" s="99" customFormat="1" x14ac:dyDescent="0.25">
      <c r="C203" s="365"/>
      <c r="E203" s="365"/>
      <c r="F203" s="365"/>
      <c r="G203" s="365"/>
      <c r="H203" s="365"/>
      <c r="I203" s="365"/>
      <c r="J203" s="365"/>
      <c r="K203" s="365"/>
      <c r="L203" s="365"/>
    </row>
    <row r="204" spans="3:12" s="99" customFormat="1" x14ac:dyDescent="0.25">
      <c r="C204" s="365"/>
      <c r="E204" s="365"/>
      <c r="F204" s="365"/>
      <c r="G204" s="365"/>
      <c r="H204" s="365"/>
      <c r="I204" s="365"/>
      <c r="J204" s="365"/>
      <c r="K204" s="365"/>
      <c r="L204" s="365"/>
    </row>
    <row r="205" spans="3:12" s="99" customFormat="1" x14ac:dyDescent="0.25">
      <c r="C205" s="365"/>
      <c r="E205" s="365"/>
      <c r="F205" s="365"/>
      <c r="G205" s="365"/>
      <c r="H205" s="365"/>
      <c r="I205" s="365"/>
      <c r="J205" s="365"/>
      <c r="K205" s="365"/>
      <c r="L205" s="365"/>
    </row>
    <row r="206" spans="3:12" s="99" customFormat="1" x14ac:dyDescent="0.25">
      <c r="C206" s="365"/>
      <c r="E206" s="365"/>
      <c r="F206" s="365"/>
      <c r="G206" s="365"/>
      <c r="H206" s="365"/>
      <c r="I206" s="365"/>
      <c r="J206" s="365"/>
      <c r="K206" s="365"/>
      <c r="L206" s="365"/>
    </row>
    <row r="207" spans="3:12" s="99" customFormat="1" x14ac:dyDescent="0.25">
      <c r="C207" s="365"/>
      <c r="E207" s="365"/>
      <c r="F207" s="365"/>
      <c r="G207" s="365"/>
      <c r="H207" s="365"/>
      <c r="I207" s="365"/>
      <c r="J207" s="365"/>
      <c r="K207" s="365"/>
      <c r="L207" s="365"/>
    </row>
    <row r="208" spans="3:12" s="99" customFormat="1" x14ac:dyDescent="0.25">
      <c r="C208" s="365"/>
      <c r="E208" s="365"/>
      <c r="F208" s="365"/>
      <c r="G208" s="365"/>
      <c r="H208" s="365"/>
      <c r="I208" s="365"/>
      <c r="J208" s="365"/>
      <c r="K208" s="365"/>
      <c r="L208" s="365"/>
    </row>
    <row r="209" spans="3:12" s="99" customFormat="1" x14ac:dyDescent="0.25">
      <c r="C209" s="365"/>
      <c r="E209" s="365"/>
      <c r="F209" s="365"/>
      <c r="G209" s="365"/>
      <c r="H209" s="365"/>
      <c r="I209" s="365"/>
      <c r="J209" s="365"/>
      <c r="K209" s="365"/>
      <c r="L209" s="365"/>
    </row>
    <row r="210" spans="3:12" s="99" customFormat="1" x14ac:dyDescent="0.25">
      <c r="C210" s="365"/>
      <c r="E210" s="365"/>
      <c r="F210" s="365"/>
      <c r="G210" s="365"/>
      <c r="H210" s="365"/>
      <c r="I210" s="365"/>
      <c r="J210" s="365"/>
      <c r="K210" s="365"/>
      <c r="L210" s="365"/>
    </row>
    <row r="211" spans="3:12" s="99" customFormat="1" x14ac:dyDescent="0.25">
      <c r="C211" s="365"/>
      <c r="E211" s="365"/>
      <c r="F211" s="365"/>
      <c r="G211" s="365"/>
      <c r="H211" s="365"/>
      <c r="I211" s="365"/>
      <c r="J211" s="365"/>
      <c r="K211" s="365"/>
      <c r="L211" s="365"/>
    </row>
    <row r="212" spans="3:12" s="99" customFormat="1" x14ac:dyDescent="0.25">
      <c r="C212" s="365"/>
      <c r="E212" s="365"/>
      <c r="F212" s="365"/>
      <c r="G212" s="365"/>
      <c r="H212" s="365"/>
      <c r="I212" s="365"/>
      <c r="J212" s="365"/>
      <c r="K212" s="365"/>
      <c r="L212" s="365"/>
    </row>
    <row r="213" spans="3:12" s="99" customFormat="1" x14ac:dyDescent="0.25">
      <c r="C213" s="365"/>
      <c r="E213" s="365"/>
      <c r="F213" s="365"/>
      <c r="G213" s="365"/>
      <c r="H213" s="365"/>
      <c r="I213" s="365"/>
      <c r="J213" s="365"/>
      <c r="K213" s="365"/>
      <c r="L213" s="365"/>
    </row>
    <row r="214" spans="3:12" s="99" customFormat="1" x14ac:dyDescent="0.25">
      <c r="C214" s="365"/>
      <c r="E214" s="365"/>
      <c r="F214" s="365"/>
      <c r="G214" s="365"/>
      <c r="H214" s="365"/>
      <c r="I214" s="365"/>
      <c r="J214" s="365"/>
      <c r="K214" s="365"/>
      <c r="L214" s="365"/>
    </row>
    <row r="215" spans="3:12" s="99" customFormat="1" x14ac:dyDescent="0.25">
      <c r="C215" s="365"/>
      <c r="E215" s="365"/>
      <c r="F215" s="365"/>
      <c r="G215" s="365"/>
      <c r="H215" s="365"/>
      <c r="I215" s="365"/>
      <c r="J215" s="365"/>
      <c r="K215" s="365"/>
      <c r="L215" s="365"/>
    </row>
    <row r="216" spans="3:12" s="99" customFormat="1" x14ac:dyDescent="0.25">
      <c r="C216" s="365"/>
      <c r="E216" s="365"/>
      <c r="F216" s="365"/>
      <c r="G216" s="365"/>
      <c r="H216" s="365"/>
      <c r="I216" s="365"/>
      <c r="J216" s="365"/>
      <c r="K216" s="365"/>
      <c r="L216" s="365"/>
    </row>
    <row r="217" spans="3:12" s="99" customFormat="1" x14ac:dyDescent="0.25">
      <c r="C217" s="365"/>
      <c r="E217" s="365"/>
      <c r="F217" s="365"/>
      <c r="G217" s="365"/>
      <c r="H217" s="365"/>
      <c r="I217" s="365"/>
      <c r="J217" s="365"/>
      <c r="K217" s="365"/>
      <c r="L217" s="365"/>
    </row>
    <row r="218" spans="3:12" s="99" customFormat="1" x14ac:dyDescent="0.25">
      <c r="C218" s="365"/>
      <c r="E218" s="365"/>
      <c r="F218" s="365"/>
      <c r="G218" s="365"/>
      <c r="H218" s="365"/>
      <c r="I218" s="365"/>
      <c r="J218" s="365"/>
      <c r="K218" s="365"/>
      <c r="L218" s="365"/>
    </row>
    <row r="219" spans="3:12" s="99" customFormat="1" x14ac:dyDescent="0.25">
      <c r="C219" s="365"/>
      <c r="E219" s="365"/>
      <c r="F219" s="365"/>
      <c r="G219" s="365"/>
      <c r="H219" s="365"/>
      <c r="I219" s="365"/>
      <c r="J219" s="365"/>
      <c r="K219" s="365"/>
      <c r="L219" s="365"/>
    </row>
    <row r="220" spans="3:12" s="99" customFormat="1" x14ac:dyDescent="0.25">
      <c r="C220" s="365"/>
      <c r="E220" s="365"/>
      <c r="F220" s="365"/>
      <c r="G220" s="365"/>
      <c r="H220" s="365"/>
      <c r="I220" s="365"/>
      <c r="J220" s="365"/>
      <c r="K220" s="365"/>
      <c r="L220" s="365"/>
    </row>
    <row r="221" spans="3:12" s="99" customFormat="1" x14ac:dyDescent="0.25">
      <c r="C221" s="365"/>
      <c r="E221" s="365"/>
      <c r="F221" s="365"/>
      <c r="G221" s="365"/>
      <c r="H221" s="365"/>
      <c r="I221" s="365"/>
      <c r="J221" s="365"/>
      <c r="K221" s="365"/>
      <c r="L221" s="365"/>
    </row>
    <row r="222" spans="3:12" s="99" customFormat="1" x14ac:dyDescent="0.25">
      <c r="C222" s="365"/>
      <c r="E222" s="365"/>
      <c r="F222" s="365"/>
      <c r="G222" s="365"/>
      <c r="H222" s="365"/>
      <c r="I222" s="365"/>
      <c r="J222" s="365"/>
      <c r="K222" s="365"/>
      <c r="L222" s="365"/>
    </row>
    <row r="223" spans="3:12" s="99" customFormat="1" x14ac:dyDescent="0.25">
      <c r="C223" s="365"/>
      <c r="E223" s="365"/>
      <c r="F223" s="365"/>
      <c r="G223" s="365"/>
      <c r="H223" s="365"/>
      <c r="I223" s="365"/>
      <c r="J223" s="365"/>
      <c r="K223" s="365"/>
      <c r="L223" s="365"/>
    </row>
    <row r="224" spans="3:12" s="99" customFormat="1" x14ac:dyDescent="0.25">
      <c r="C224" s="365"/>
      <c r="E224" s="365"/>
      <c r="F224" s="365"/>
      <c r="G224" s="365"/>
      <c r="H224" s="365"/>
      <c r="I224" s="365"/>
      <c r="J224" s="365"/>
      <c r="K224" s="365"/>
      <c r="L224" s="365"/>
    </row>
    <row r="225" spans="3:12" s="99" customFormat="1" x14ac:dyDescent="0.25">
      <c r="C225" s="365"/>
      <c r="E225" s="365"/>
      <c r="F225" s="365"/>
      <c r="G225" s="365"/>
      <c r="H225" s="365"/>
      <c r="I225" s="365"/>
      <c r="J225" s="365"/>
      <c r="K225" s="365"/>
      <c r="L225" s="365"/>
    </row>
    <row r="226" spans="3:12" s="99" customFormat="1" x14ac:dyDescent="0.25">
      <c r="C226" s="365"/>
      <c r="E226" s="365"/>
      <c r="F226" s="365"/>
      <c r="G226" s="365"/>
      <c r="H226" s="365"/>
      <c r="I226" s="365"/>
      <c r="J226" s="365"/>
      <c r="K226" s="365"/>
      <c r="L226" s="365"/>
    </row>
    <row r="227" spans="3:12" s="99" customFormat="1" x14ac:dyDescent="0.25">
      <c r="C227" s="365"/>
      <c r="E227" s="365"/>
      <c r="F227" s="365"/>
      <c r="G227" s="365"/>
      <c r="H227" s="365"/>
      <c r="I227" s="365"/>
      <c r="J227" s="365"/>
      <c r="K227" s="365"/>
      <c r="L227" s="365"/>
    </row>
    <row r="228" spans="3:12" s="99" customFormat="1" x14ac:dyDescent="0.25">
      <c r="C228" s="365"/>
      <c r="E228" s="365"/>
      <c r="F228" s="365"/>
      <c r="G228" s="365"/>
      <c r="H228" s="365"/>
      <c r="I228" s="365"/>
      <c r="J228" s="365"/>
      <c r="K228" s="365"/>
      <c r="L228" s="365"/>
    </row>
    <row r="229" spans="3:12" s="99" customFormat="1" x14ac:dyDescent="0.25">
      <c r="C229" s="365"/>
      <c r="E229" s="365"/>
      <c r="F229" s="365"/>
      <c r="G229" s="365"/>
      <c r="H229" s="365"/>
      <c r="I229" s="365"/>
      <c r="J229" s="365"/>
      <c r="K229" s="365"/>
      <c r="L229" s="365"/>
    </row>
    <row r="230" spans="3:12" s="99" customFormat="1" x14ac:dyDescent="0.25">
      <c r="C230" s="365"/>
      <c r="E230" s="365"/>
      <c r="F230" s="365"/>
      <c r="G230" s="365"/>
      <c r="H230" s="365"/>
      <c r="I230" s="365"/>
      <c r="J230" s="365"/>
      <c r="K230" s="365"/>
      <c r="L230" s="365"/>
    </row>
    <row r="231" spans="3:12" s="99" customFormat="1" x14ac:dyDescent="0.25">
      <c r="C231" s="365"/>
      <c r="E231" s="365"/>
      <c r="F231" s="365"/>
      <c r="G231" s="365"/>
      <c r="H231" s="365"/>
      <c r="I231" s="365"/>
      <c r="J231" s="365"/>
      <c r="K231" s="365"/>
      <c r="L231" s="365"/>
    </row>
    <row r="232" spans="3:12" s="99" customFormat="1" x14ac:dyDescent="0.25">
      <c r="C232" s="365"/>
      <c r="E232" s="365"/>
      <c r="F232" s="365"/>
      <c r="G232" s="365"/>
      <c r="H232" s="365"/>
      <c r="I232" s="365"/>
      <c r="J232" s="365"/>
      <c r="K232" s="365"/>
      <c r="L232" s="365"/>
    </row>
    <row r="233" spans="3:12" s="99" customFormat="1" x14ac:dyDescent="0.25">
      <c r="C233" s="365"/>
      <c r="E233" s="365"/>
      <c r="F233" s="365"/>
      <c r="G233" s="365"/>
      <c r="H233" s="365"/>
      <c r="I233" s="365"/>
      <c r="J233" s="365"/>
      <c r="K233" s="365"/>
      <c r="L233" s="365"/>
    </row>
    <row r="234" spans="3:12" s="99" customFormat="1" x14ac:dyDescent="0.25">
      <c r="C234" s="365"/>
      <c r="E234" s="365"/>
      <c r="F234" s="365"/>
      <c r="G234" s="365"/>
      <c r="H234" s="365"/>
      <c r="I234" s="365"/>
      <c r="J234" s="365"/>
      <c r="K234" s="365"/>
      <c r="L234" s="365"/>
    </row>
    <row r="235" spans="3:12" s="99" customFormat="1" x14ac:dyDescent="0.25">
      <c r="C235" s="365"/>
      <c r="E235" s="365"/>
      <c r="F235" s="365"/>
      <c r="G235" s="365"/>
      <c r="H235" s="365"/>
      <c r="I235" s="365"/>
      <c r="J235" s="365"/>
      <c r="K235" s="365"/>
      <c r="L235" s="365"/>
    </row>
    <row r="236" spans="3:12" s="99" customFormat="1" x14ac:dyDescent="0.25">
      <c r="C236" s="365"/>
      <c r="E236" s="365"/>
      <c r="F236" s="365"/>
      <c r="G236" s="365"/>
      <c r="H236" s="365"/>
      <c r="I236" s="365"/>
      <c r="J236" s="365"/>
      <c r="K236" s="365"/>
      <c r="L236" s="365"/>
    </row>
    <row r="237" spans="3:12" s="99" customFormat="1" x14ac:dyDescent="0.25">
      <c r="C237" s="365"/>
      <c r="E237" s="365"/>
      <c r="F237" s="365"/>
      <c r="G237" s="365"/>
      <c r="H237" s="365"/>
      <c r="I237" s="365"/>
      <c r="J237" s="365"/>
      <c r="K237" s="365"/>
      <c r="L237" s="365"/>
    </row>
    <row r="238" spans="3:12" s="99" customFormat="1" x14ac:dyDescent="0.25">
      <c r="C238" s="365"/>
      <c r="E238" s="365"/>
      <c r="F238" s="365"/>
      <c r="G238" s="365"/>
      <c r="H238" s="365"/>
      <c r="I238" s="365"/>
      <c r="J238" s="365"/>
      <c r="K238" s="365"/>
      <c r="L238" s="365"/>
    </row>
    <row r="239" spans="3:12" s="99" customFormat="1" x14ac:dyDescent="0.25">
      <c r="C239" s="365"/>
      <c r="E239" s="365"/>
      <c r="F239" s="365"/>
      <c r="G239" s="365"/>
      <c r="H239" s="365"/>
      <c r="I239" s="365"/>
      <c r="J239" s="365"/>
      <c r="K239" s="365"/>
      <c r="L239" s="365"/>
    </row>
    <row r="240" spans="3:12" s="99" customFormat="1" x14ac:dyDescent="0.25">
      <c r="C240" s="365"/>
      <c r="E240" s="365"/>
      <c r="F240" s="365"/>
      <c r="G240" s="365"/>
      <c r="H240" s="365"/>
      <c r="I240" s="365"/>
      <c r="J240" s="365"/>
      <c r="K240" s="365"/>
      <c r="L240" s="365"/>
    </row>
    <row r="241" spans="3:12" s="99" customFormat="1" x14ac:dyDescent="0.25">
      <c r="C241" s="365"/>
      <c r="E241" s="365"/>
      <c r="F241" s="365"/>
      <c r="G241" s="365"/>
      <c r="H241" s="365"/>
      <c r="I241" s="365"/>
      <c r="J241" s="365"/>
      <c r="K241" s="365"/>
      <c r="L241" s="365"/>
    </row>
    <row r="242" spans="3:12" s="99" customFormat="1" x14ac:dyDescent="0.25">
      <c r="C242" s="365"/>
      <c r="E242" s="365"/>
      <c r="F242" s="365"/>
      <c r="G242" s="365"/>
      <c r="H242" s="365"/>
      <c r="I242" s="365"/>
      <c r="J242" s="365"/>
      <c r="K242" s="365"/>
      <c r="L242" s="365"/>
    </row>
    <row r="243" spans="3:12" s="99" customFormat="1" x14ac:dyDescent="0.25">
      <c r="C243" s="365"/>
      <c r="E243" s="365"/>
      <c r="F243" s="365"/>
      <c r="G243" s="365"/>
      <c r="H243" s="365"/>
      <c r="I243" s="365"/>
      <c r="J243" s="365"/>
      <c r="K243" s="365"/>
      <c r="L243" s="365"/>
    </row>
    <row r="244" spans="3:12" s="99" customFormat="1" x14ac:dyDescent="0.25">
      <c r="C244" s="365"/>
      <c r="E244" s="365"/>
      <c r="F244" s="365"/>
      <c r="G244" s="365"/>
      <c r="H244" s="365"/>
      <c r="I244" s="365"/>
      <c r="J244" s="365"/>
      <c r="K244" s="365"/>
      <c r="L244" s="365"/>
    </row>
    <row r="245" spans="3:12" s="99" customFormat="1" x14ac:dyDescent="0.25">
      <c r="C245" s="365"/>
      <c r="E245" s="365"/>
      <c r="F245" s="365"/>
      <c r="G245" s="365"/>
      <c r="H245" s="365"/>
      <c r="I245" s="365"/>
      <c r="J245" s="365"/>
      <c r="K245" s="365"/>
      <c r="L245" s="365"/>
    </row>
    <row r="246" spans="3:12" s="99" customFormat="1" x14ac:dyDescent="0.25">
      <c r="C246" s="365"/>
      <c r="E246" s="365"/>
      <c r="F246" s="365"/>
      <c r="G246" s="365"/>
      <c r="H246" s="365"/>
      <c r="I246" s="365"/>
      <c r="J246" s="365"/>
      <c r="K246" s="365"/>
      <c r="L246" s="365"/>
    </row>
    <row r="247" spans="3:12" s="99" customFormat="1" x14ac:dyDescent="0.25">
      <c r="C247" s="365"/>
      <c r="E247" s="365"/>
      <c r="F247" s="365"/>
      <c r="G247" s="365"/>
      <c r="H247" s="365"/>
      <c r="I247" s="365"/>
      <c r="J247" s="365"/>
      <c r="K247" s="365"/>
      <c r="L247" s="365"/>
    </row>
    <row r="248" spans="3:12" s="99" customFormat="1" x14ac:dyDescent="0.25">
      <c r="C248" s="365"/>
      <c r="E248" s="365"/>
      <c r="F248" s="365"/>
      <c r="G248" s="365"/>
      <c r="H248" s="365"/>
      <c r="I248" s="365"/>
      <c r="J248" s="365"/>
      <c r="K248" s="365"/>
      <c r="L248" s="365"/>
    </row>
    <row r="249" spans="3:12" s="99" customFormat="1" x14ac:dyDescent="0.25">
      <c r="C249" s="365"/>
      <c r="E249" s="365"/>
      <c r="F249" s="365"/>
      <c r="G249" s="365"/>
      <c r="H249" s="365"/>
      <c r="I249" s="365"/>
      <c r="J249" s="365"/>
      <c r="K249" s="365"/>
      <c r="L249" s="365"/>
    </row>
    <row r="250" spans="3:12" s="99" customFormat="1" x14ac:dyDescent="0.25">
      <c r="C250" s="365"/>
      <c r="E250" s="365"/>
      <c r="F250" s="365"/>
      <c r="G250" s="365"/>
      <c r="H250" s="365"/>
      <c r="I250" s="365"/>
      <c r="J250" s="365"/>
      <c r="K250" s="365"/>
      <c r="L250" s="365"/>
    </row>
    <row r="251" spans="3:12" s="99" customFormat="1" x14ac:dyDescent="0.25">
      <c r="C251" s="365"/>
      <c r="E251" s="365"/>
      <c r="F251" s="365"/>
      <c r="G251" s="365"/>
      <c r="H251" s="365"/>
      <c r="I251" s="365"/>
      <c r="J251" s="365"/>
      <c r="K251" s="365"/>
      <c r="L251" s="365"/>
    </row>
    <row r="252" spans="3:12" s="99" customFormat="1" x14ac:dyDescent="0.25">
      <c r="C252" s="365"/>
      <c r="E252" s="365"/>
      <c r="F252" s="365"/>
      <c r="G252" s="365"/>
      <c r="H252" s="365"/>
      <c r="I252" s="365"/>
      <c r="J252" s="365"/>
      <c r="K252" s="365"/>
      <c r="L252" s="365"/>
    </row>
    <row r="253" spans="3:12" s="99" customFormat="1" x14ac:dyDescent="0.25">
      <c r="C253" s="365"/>
      <c r="E253" s="365"/>
      <c r="F253" s="365"/>
      <c r="G253" s="365"/>
      <c r="H253" s="365"/>
      <c r="I253" s="365"/>
      <c r="J253" s="365"/>
      <c r="K253" s="365"/>
      <c r="L253" s="365"/>
    </row>
    <row r="254" spans="3:12" s="99" customFormat="1" x14ac:dyDescent="0.25">
      <c r="C254" s="365"/>
      <c r="E254" s="365"/>
      <c r="F254" s="365"/>
      <c r="G254" s="365"/>
      <c r="H254" s="365"/>
      <c r="I254" s="365"/>
      <c r="J254" s="365"/>
      <c r="K254" s="365"/>
      <c r="L254" s="365"/>
    </row>
    <row r="255" spans="3:12" s="99" customFormat="1" x14ac:dyDescent="0.25">
      <c r="C255" s="365"/>
      <c r="E255" s="365"/>
      <c r="F255" s="365"/>
      <c r="G255" s="365"/>
      <c r="H255" s="365"/>
      <c r="I255" s="365"/>
      <c r="J255" s="365"/>
      <c r="K255" s="365"/>
      <c r="L255" s="365"/>
    </row>
    <row r="256" spans="3:12" s="99" customFormat="1" x14ac:dyDescent="0.25">
      <c r="C256" s="365"/>
      <c r="E256" s="365"/>
      <c r="F256" s="365"/>
      <c r="G256" s="365"/>
      <c r="H256" s="365"/>
      <c r="I256" s="365"/>
      <c r="J256" s="365"/>
      <c r="K256" s="365"/>
      <c r="L256" s="365"/>
    </row>
    <row r="257" spans="3:12" s="99" customFormat="1" x14ac:dyDescent="0.25">
      <c r="C257" s="365"/>
      <c r="E257" s="365"/>
      <c r="F257" s="365"/>
      <c r="G257" s="365"/>
      <c r="H257" s="365"/>
      <c r="I257" s="365"/>
      <c r="J257" s="365"/>
      <c r="K257" s="365"/>
      <c r="L257" s="365"/>
    </row>
    <row r="258" spans="3:12" s="99" customFormat="1" x14ac:dyDescent="0.25">
      <c r="C258" s="365"/>
      <c r="E258" s="365"/>
      <c r="F258" s="365"/>
      <c r="G258" s="365"/>
      <c r="H258" s="365"/>
      <c r="I258" s="365"/>
      <c r="J258" s="365"/>
      <c r="K258" s="365"/>
      <c r="L258" s="365"/>
    </row>
    <row r="259" spans="3:12" s="99" customFormat="1" x14ac:dyDescent="0.25">
      <c r="C259" s="365"/>
      <c r="E259" s="365"/>
      <c r="F259" s="365"/>
      <c r="G259" s="365"/>
      <c r="H259" s="365"/>
      <c r="I259" s="365"/>
      <c r="J259" s="365"/>
      <c r="K259" s="365"/>
      <c r="L259" s="365"/>
    </row>
    <row r="260" spans="3:12" s="99" customFormat="1" x14ac:dyDescent="0.25">
      <c r="C260" s="365"/>
      <c r="E260" s="365"/>
      <c r="F260" s="365"/>
      <c r="G260" s="365"/>
      <c r="H260" s="365"/>
      <c r="I260" s="365"/>
      <c r="J260" s="365"/>
      <c r="K260" s="365"/>
      <c r="L260" s="365"/>
    </row>
    <row r="261" spans="3:12" s="99" customFormat="1" x14ac:dyDescent="0.25">
      <c r="C261" s="365"/>
      <c r="E261" s="365"/>
      <c r="F261" s="365"/>
      <c r="G261" s="365"/>
      <c r="H261" s="365"/>
      <c r="I261" s="365"/>
      <c r="J261" s="365"/>
      <c r="K261" s="365"/>
      <c r="L261" s="365"/>
    </row>
    <row r="262" spans="3:12" s="99" customFormat="1" x14ac:dyDescent="0.25">
      <c r="C262" s="365"/>
      <c r="E262" s="365"/>
      <c r="F262" s="365"/>
      <c r="G262" s="365"/>
      <c r="H262" s="365"/>
      <c r="I262" s="365"/>
      <c r="J262" s="365"/>
      <c r="K262" s="365"/>
      <c r="L262" s="365"/>
    </row>
    <row r="263" spans="3:12" s="99" customFormat="1" x14ac:dyDescent="0.25">
      <c r="C263" s="365"/>
      <c r="E263" s="365"/>
      <c r="F263" s="365"/>
      <c r="G263" s="365"/>
      <c r="H263" s="365"/>
      <c r="I263" s="365"/>
      <c r="J263" s="365"/>
      <c r="K263" s="365"/>
      <c r="L263" s="365"/>
    </row>
    <row r="264" spans="3:12" s="99" customFormat="1" x14ac:dyDescent="0.25">
      <c r="C264" s="365"/>
      <c r="E264" s="365"/>
      <c r="F264" s="365"/>
      <c r="G264" s="365"/>
      <c r="H264" s="365"/>
      <c r="I264" s="365"/>
      <c r="J264" s="365"/>
      <c r="K264" s="365"/>
      <c r="L264" s="365"/>
    </row>
    <row r="265" spans="3:12" s="99" customFormat="1" x14ac:dyDescent="0.25">
      <c r="C265" s="365"/>
      <c r="E265" s="365"/>
      <c r="F265" s="365"/>
      <c r="G265" s="365"/>
      <c r="H265" s="365"/>
      <c r="I265" s="365"/>
      <c r="J265" s="365"/>
      <c r="K265" s="365"/>
      <c r="L265" s="365"/>
    </row>
    <row r="266" spans="3:12" s="99" customFormat="1" x14ac:dyDescent="0.25">
      <c r="C266" s="365"/>
      <c r="E266" s="365"/>
      <c r="F266" s="365"/>
      <c r="G266" s="365"/>
      <c r="H266" s="365"/>
      <c r="I266" s="365"/>
      <c r="J266" s="365"/>
      <c r="K266" s="365"/>
      <c r="L266" s="365"/>
    </row>
    <row r="267" spans="3:12" s="99" customFormat="1" x14ac:dyDescent="0.25">
      <c r="C267" s="365"/>
      <c r="E267" s="365"/>
      <c r="F267" s="365"/>
      <c r="G267" s="365"/>
      <c r="H267" s="365"/>
      <c r="I267" s="365"/>
      <c r="J267" s="365"/>
      <c r="K267" s="365"/>
      <c r="L267" s="365"/>
    </row>
    <row r="268" spans="3:12" s="99" customFormat="1" x14ac:dyDescent="0.25">
      <c r="C268" s="365"/>
      <c r="E268" s="365"/>
      <c r="F268" s="365"/>
      <c r="G268" s="365"/>
      <c r="H268" s="365"/>
      <c r="I268" s="365"/>
      <c r="J268" s="365"/>
      <c r="K268" s="365"/>
      <c r="L268" s="365"/>
    </row>
    <row r="269" spans="3:12" s="99" customFormat="1" x14ac:dyDescent="0.25">
      <c r="C269" s="365"/>
      <c r="E269" s="365"/>
      <c r="F269" s="365"/>
      <c r="G269" s="365"/>
      <c r="H269" s="365"/>
      <c r="I269" s="365"/>
      <c r="J269" s="365"/>
      <c r="K269" s="365"/>
      <c r="L269" s="365"/>
    </row>
    <row r="270" spans="3:12" s="99" customFormat="1" x14ac:dyDescent="0.25">
      <c r="C270" s="365"/>
      <c r="E270" s="365"/>
      <c r="F270" s="365"/>
      <c r="G270" s="365"/>
      <c r="H270" s="365"/>
      <c r="I270" s="365"/>
      <c r="J270" s="365"/>
      <c r="K270" s="365"/>
      <c r="L270" s="365"/>
    </row>
    <row r="271" spans="3:12" s="99" customFormat="1" x14ac:dyDescent="0.25">
      <c r="C271" s="365"/>
      <c r="E271" s="365"/>
      <c r="F271" s="365"/>
      <c r="G271" s="365"/>
      <c r="H271" s="365"/>
      <c r="I271" s="365"/>
      <c r="J271" s="365"/>
      <c r="K271" s="365"/>
      <c r="L271" s="365"/>
    </row>
    <row r="272" spans="3:12" s="99" customFormat="1" x14ac:dyDescent="0.25">
      <c r="C272" s="365"/>
      <c r="E272" s="365"/>
      <c r="F272" s="365"/>
      <c r="G272" s="365"/>
      <c r="H272" s="365"/>
      <c r="I272" s="365"/>
      <c r="J272" s="365"/>
      <c r="K272" s="365"/>
      <c r="L272" s="365"/>
    </row>
    <row r="273" spans="3:12" s="99" customFormat="1" x14ac:dyDescent="0.25">
      <c r="C273" s="365"/>
      <c r="E273" s="365"/>
      <c r="F273" s="365"/>
      <c r="G273" s="365"/>
      <c r="H273" s="365"/>
      <c r="I273" s="365"/>
      <c r="J273" s="365"/>
      <c r="K273" s="365"/>
      <c r="L273" s="365"/>
    </row>
    <row r="274" spans="3:12" s="99" customFormat="1" x14ac:dyDescent="0.25">
      <c r="C274" s="365"/>
      <c r="E274" s="365"/>
      <c r="F274" s="365"/>
      <c r="G274" s="365"/>
      <c r="H274" s="365"/>
      <c r="I274" s="365"/>
      <c r="J274" s="365"/>
      <c r="K274" s="365"/>
      <c r="L274" s="365"/>
    </row>
    <row r="275" spans="3:12" s="99" customFormat="1" x14ac:dyDescent="0.25">
      <c r="C275" s="365"/>
      <c r="E275" s="365"/>
      <c r="F275" s="365"/>
      <c r="G275" s="365"/>
      <c r="H275" s="365"/>
      <c r="I275" s="365"/>
      <c r="J275" s="365"/>
      <c r="K275" s="365"/>
      <c r="L275" s="365"/>
    </row>
    <row r="276" spans="3:12" s="99" customFormat="1" x14ac:dyDescent="0.25">
      <c r="C276" s="365"/>
      <c r="E276" s="365"/>
      <c r="F276" s="365"/>
      <c r="G276" s="365"/>
      <c r="H276" s="365"/>
      <c r="I276" s="365"/>
      <c r="J276" s="365"/>
      <c r="K276" s="365"/>
      <c r="L276" s="365"/>
    </row>
    <row r="277" spans="3:12" s="99" customFormat="1" x14ac:dyDescent="0.25">
      <c r="C277" s="365"/>
      <c r="E277" s="365"/>
      <c r="F277" s="365"/>
      <c r="G277" s="365"/>
      <c r="H277" s="365"/>
      <c r="I277" s="365"/>
      <c r="J277" s="365"/>
      <c r="K277" s="365"/>
      <c r="L277" s="365"/>
    </row>
    <row r="278" spans="3:12" s="99" customFormat="1" x14ac:dyDescent="0.25">
      <c r="C278" s="365"/>
      <c r="E278" s="365"/>
      <c r="F278" s="365"/>
      <c r="G278" s="365"/>
      <c r="H278" s="365"/>
      <c r="I278" s="365"/>
      <c r="J278" s="365"/>
      <c r="K278" s="365"/>
      <c r="L278" s="365"/>
    </row>
    <row r="279" spans="3:12" s="99" customFormat="1" x14ac:dyDescent="0.25">
      <c r="C279" s="365"/>
      <c r="E279" s="365"/>
      <c r="F279" s="365"/>
      <c r="G279" s="365"/>
      <c r="H279" s="365"/>
      <c r="I279" s="365"/>
      <c r="J279" s="365"/>
      <c r="K279" s="365"/>
      <c r="L279" s="365"/>
    </row>
    <row r="280" spans="3:12" s="99" customFormat="1" x14ac:dyDescent="0.25">
      <c r="C280" s="365"/>
      <c r="E280" s="365"/>
      <c r="F280" s="365"/>
      <c r="G280" s="365"/>
      <c r="H280" s="365"/>
      <c r="I280" s="365"/>
      <c r="J280" s="365"/>
      <c r="K280" s="365"/>
      <c r="L280" s="365"/>
    </row>
    <row r="281" spans="3:12" s="99" customFormat="1" x14ac:dyDescent="0.25">
      <c r="C281" s="365"/>
      <c r="E281" s="365"/>
      <c r="F281" s="365"/>
      <c r="G281" s="365"/>
      <c r="H281" s="365"/>
      <c r="I281" s="365"/>
      <c r="J281" s="365"/>
      <c r="K281" s="365"/>
      <c r="L281" s="365"/>
    </row>
    <row r="282" spans="3:12" s="99" customFormat="1" x14ac:dyDescent="0.25">
      <c r="C282" s="365"/>
      <c r="E282" s="365"/>
      <c r="F282" s="365"/>
      <c r="G282" s="365"/>
      <c r="H282" s="365"/>
      <c r="I282" s="365"/>
      <c r="J282" s="365"/>
      <c r="K282" s="365"/>
      <c r="L282" s="365"/>
    </row>
    <row r="283" spans="3:12" s="99" customFormat="1" x14ac:dyDescent="0.25">
      <c r="C283" s="365"/>
      <c r="E283" s="365"/>
      <c r="F283" s="365"/>
      <c r="G283" s="365"/>
      <c r="H283" s="365"/>
      <c r="I283" s="365"/>
      <c r="J283" s="365"/>
      <c r="K283" s="365"/>
      <c r="L283" s="365"/>
    </row>
    <row r="284" spans="3:12" s="99" customFormat="1" x14ac:dyDescent="0.25">
      <c r="C284" s="365"/>
      <c r="E284" s="365"/>
      <c r="F284" s="365"/>
      <c r="G284" s="365"/>
      <c r="H284" s="365"/>
      <c r="I284" s="365"/>
      <c r="J284" s="365"/>
      <c r="K284" s="365"/>
      <c r="L284" s="365"/>
    </row>
    <row r="285" spans="3:12" s="99" customFormat="1" x14ac:dyDescent="0.25">
      <c r="C285" s="365"/>
      <c r="E285" s="365"/>
      <c r="F285" s="365"/>
      <c r="G285" s="365"/>
      <c r="H285" s="365"/>
      <c r="I285" s="365"/>
      <c r="J285" s="365"/>
      <c r="K285" s="365"/>
      <c r="L285" s="365"/>
    </row>
    <row r="286" spans="3:12" s="99" customFormat="1" x14ac:dyDescent="0.25">
      <c r="C286" s="365"/>
      <c r="E286" s="365"/>
      <c r="F286" s="365"/>
      <c r="G286" s="365"/>
      <c r="H286" s="365"/>
      <c r="I286" s="365"/>
      <c r="J286" s="365"/>
      <c r="K286" s="365"/>
      <c r="L286" s="365"/>
    </row>
    <row r="287" spans="3:12" s="99" customFormat="1" x14ac:dyDescent="0.25">
      <c r="C287" s="365"/>
      <c r="E287" s="365"/>
      <c r="F287" s="365"/>
      <c r="G287" s="365"/>
      <c r="H287" s="365"/>
      <c r="I287" s="365"/>
      <c r="J287" s="365"/>
      <c r="K287" s="365"/>
      <c r="L287" s="365"/>
    </row>
    <row r="288" spans="3:12" s="99" customFormat="1" x14ac:dyDescent="0.25">
      <c r="C288" s="365"/>
      <c r="E288" s="365"/>
      <c r="F288" s="365"/>
      <c r="G288" s="365"/>
      <c r="H288" s="365"/>
      <c r="I288" s="365"/>
      <c r="J288" s="365"/>
      <c r="K288" s="365"/>
      <c r="L288" s="365"/>
    </row>
    <row r="289" spans="3:12" s="99" customFormat="1" x14ac:dyDescent="0.25">
      <c r="C289" s="365"/>
      <c r="E289" s="365"/>
      <c r="F289" s="365"/>
      <c r="G289" s="365"/>
      <c r="H289" s="365"/>
      <c r="I289" s="365"/>
      <c r="J289" s="365"/>
      <c r="K289" s="365"/>
      <c r="L289" s="365"/>
    </row>
    <row r="290" spans="3:12" s="99" customFormat="1" x14ac:dyDescent="0.25">
      <c r="C290" s="365"/>
      <c r="E290" s="365"/>
      <c r="F290" s="365"/>
      <c r="G290" s="365"/>
      <c r="H290" s="365"/>
      <c r="I290" s="365"/>
      <c r="J290" s="365"/>
      <c r="K290" s="365"/>
      <c r="L290" s="365"/>
    </row>
    <row r="291" spans="3:12" s="99" customFormat="1" x14ac:dyDescent="0.25">
      <c r="C291" s="365"/>
      <c r="E291" s="365"/>
      <c r="F291" s="365"/>
      <c r="G291" s="365"/>
      <c r="H291" s="365"/>
      <c r="I291" s="365"/>
      <c r="J291" s="365"/>
      <c r="K291" s="365"/>
      <c r="L291" s="365"/>
    </row>
    <row r="292" spans="3:12" s="99" customFormat="1" x14ac:dyDescent="0.25">
      <c r="C292" s="365"/>
      <c r="E292" s="365"/>
      <c r="F292" s="365"/>
      <c r="G292" s="365"/>
      <c r="H292" s="365"/>
      <c r="I292" s="365"/>
      <c r="J292" s="365"/>
      <c r="K292" s="365"/>
      <c r="L292" s="365"/>
    </row>
    <row r="293" spans="3:12" s="99" customFormat="1" x14ac:dyDescent="0.25">
      <c r="C293" s="365"/>
      <c r="E293" s="365"/>
      <c r="F293" s="365"/>
      <c r="G293" s="365"/>
      <c r="H293" s="365"/>
      <c r="I293" s="365"/>
      <c r="J293" s="365"/>
      <c r="K293" s="365"/>
      <c r="L293" s="365"/>
    </row>
    <row r="294" spans="3:12" s="99" customFormat="1" x14ac:dyDescent="0.25">
      <c r="C294" s="365"/>
      <c r="E294" s="365"/>
      <c r="F294" s="365"/>
      <c r="G294" s="365"/>
      <c r="H294" s="365"/>
      <c r="I294" s="365"/>
      <c r="J294" s="365"/>
      <c r="K294" s="365"/>
      <c r="L294" s="365"/>
    </row>
    <row r="295" spans="3:12" s="99" customFormat="1" x14ac:dyDescent="0.25">
      <c r="C295" s="365"/>
      <c r="E295" s="365"/>
      <c r="F295" s="365"/>
      <c r="G295" s="365"/>
      <c r="H295" s="365"/>
      <c r="I295" s="365"/>
      <c r="J295" s="365"/>
      <c r="K295" s="365"/>
      <c r="L295" s="365"/>
    </row>
    <row r="296" spans="3:12" s="99" customFormat="1" x14ac:dyDescent="0.25">
      <c r="C296" s="365"/>
      <c r="E296" s="365"/>
      <c r="F296" s="365"/>
      <c r="G296" s="365"/>
      <c r="H296" s="365"/>
      <c r="I296" s="365"/>
      <c r="J296" s="365"/>
      <c r="K296" s="365"/>
      <c r="L296" s="365"/>
    </row>
    <row r="297" spans="3:12" s="99" customFormat="1" x14ac:dyDescent="0.25">
      <c r="C297" s="365"/>
      <c r="E297" s="365"/>
      <c r="F297" s="365"/>
      <c r="G297" s="365"/>
      <c r="H297" s="365"/>
      <c r="I297" s="365"/>
      <c r="J297" s="365"/>
      <c r="K297" s="365"/>
      <c r="L297" s="365"/>
    </row>
    <row r="298" spans="3:12" s="99" customFormat="1" x14ac:dyDescent="0.25">
      <c r="C298" s="365"/>
      <c r="E298" s="365"/>
      <c r="F298" s="365"/>
      <c r="G298" s="365"/>
      <c r="H298" s="365"/>
      <c r="I298" s="365"/>
      <c r="J298" s="365"/>
      <c r="K298" s="365"/>
      <c r="L298" s="365"/>
    </row>
    <row r="299" spans="3:12" s="99" customFormat="1" x14ac:dyDescent="0.25">
      <c r="C299" s="365"/>
      <c r="E299" s="365"/>
      <c r="F299" s="365"/>
      <c r="G299" s="365"/>
      <c r="H299" s="365"/>
      <c r="I299" s="365"/>
      <c r="J299" s="365"/>
      <c r="K299" s="365"/>
      <c r="L299" s="365"/>
    </row>
    <row r="300" spans="3:12" s="99" customFormat="1" x14ac:dyDescent="0.25">
      <c r="C300" s="365"/>
      <c r="E300" s="365"/>
      <c r="F300" s="365"/>
      <c r="G300" s="365"/>
      <c r="H300" s="365"/>
      <c r="I300" s="365"/>
      <c r="J300" s="365"/>
      <c r="K300" s="365"/>
      <c r="L300" s="365"/>
    </row>
    <row r="301" spans="3:12" s="99" customFormat="1" x14ac:dyDescent="0.25">
      <c r="C301" s="365"/>
      <c r="E301" s="365"/>
      <c r="F301" s="365"/>
      <c r="G301" s="365"/>
      <c r="H301" s="365"/>
      <c r="I301" s="365"/>
      <c r="J301" s="365"/>
      <c r="K301" s="365"/>
      <c r="L301" s="365"/>
    </row>
    <row r="302" spans="3:12" s="99" customFormat="1" x14ac:dyDescent="0.25">
      <c r="C302" s="365"/>
      <c r="E302" s="365"/>
      <c r="F302" s="365"/>
      <c r="G302" s="365"/>
      <c r="H302" s="365"/>
      <c r="I302" s="365"/>
      <c r="J302" s="365"/>
      <c r="K302" s="365"/>
      <c r="L302" s="365"/>
    </row>
    <row r="303" spans="3:12" s="99" customFormat="1" x14ac:dyDescent="0.25">
      <c r="C303" s="365"/>
      <c r="E303" s="365"/>
      <c r="F303" s="365"/>
      <c r="G303" s="365"/>
      <c r="H303" s="365"/>
      <c r="I303" s="365"/>
      <c r="J303" s="365"/>
      <c r="K303" s="365"/>
      <c r="L303" s="365"/>
    </row>
    <row r="304" spans="3:12" s="99" customFormat="1" x14ac:dyDescent="0.25">
      <c r="C304" s="365"/>
      <c r="E304" s="365"/>
      <c r="F304" s="365"/>
      <c r="G304" s="365"/>
      <c r="H304" s="365"/>
      <c r="I304" s="365"/>
      <c r="J304" s="365"/>
      <c r="K304" s="365"/>
      <c r="L304" s="365"/>
    </row>
    <row r="305" spans="3:12" s="99" customFormat="1" x14ac:dyDescent="0.25">
      <c r="C305" s="365"/>
      <c r="E305" s="365"/>
      <c r="F305" s="365"/>
      <c r="G305" s="365"/>
      <c r="H305" s="365"/>
      <c r="I305" s="365"/>
      <c r="J305" s="365"/>
      <c r="K305" s="365"/>
      <c r="L305" s="365"/>
    </row>
    <row r="306" spans="3:12" s="99" customFormat="1" x14ac:dyDescent="0.25">
      <c r="C306" s="365"/>
      <c r="E306" s="365"/>
      <c r="F306" s="365"/>
      <c r="G306" s="365"/>
      <c r="H306" s="365"/>
      <c r="I306" s="365"/>
      <c r="J306" s="365"/>
      <c r="K306" s="365"/>
      <c r="L306" s="365"/>
    </row>
    <row r="307" spans="3:12" s="99" customFormat="1" x14ac:dyDescent="0.25">
      <c r="C307" s="365"/>
      <c r="E307" s="365"/>
      <c r="F307" s="365"/>
      <c r="G307" s="365"/>
      <c r="H307" s="365"/>
      <c r="I307" s="365"/>
      <c r="J307" s="365"/>
      <c r="K307" s="365"/>
      <c r="L307" s="365"/>
    </row>
    <row r="308" spans="3:12" s="99" customFormat="1" x14ac:dyDescent="0.25">
      <c r="C308" s="365"/>
      <c r="E308" s="365"/>
      <c r="F308" s="365"/>
      <c r="G308" s="365"/>
      <c r="H308" s="365"/>
      <c r="I308" s="365"/>
      <c r="J308" s="365"/>
      <c r="K308" s="365"/>
      <c r="L308" s="365"/>
    </row>
    <row r="309" spans="3:12" s="99" customFormat="1" x14ac:dyDescent="0.25">
      <c r="C309" s="365"/>
      <c r="E309" s="365"/>
      <c r="F309" s="365"/>
      <c r="G309" s="365"/>
      <c r="H309" s="365"/>
      <c r="I309" s="365"/>
      <c r="J309" s="365"/>
      <c r="K309" s="365"/>
      <c r="L309" s="365"/>
    </row>
    <row r="310" spans="3:12" s="99" customFormat="1" x14ac:dyDescent="0.25">
      <c r="C310" s="365"/>
      <c r="E310" s="365"/>
      <c r="F310" s="365"/>
      <c r="G310" s="365"/>
      <c r="H310" s="365"/>
      <c r="I310" s="365"/>
      <c r="J310" s="365"/>
      <c r="K310" s="365"/>
      <c r="L310" s="365"/>
    </row>
    <row r="311" spans="3:12" s="99" customFormat="1" x14ac:dyDescent="0.25">
      <c r="C311" s="365"/>
      <c r="E311" s="365"/>
      <c r="F311" s="365"/>
      <c r="G311" s="365"/>
      <c r="H311" s="365"/>
      <c r="I311" s="365"/>
      <c r="J311" s="365"/>
      <c r="K311" s="365"/>
      <c r="L311" s="365"/>
    </row>
    <row r="312" spans="3:12" s="99" customFormat="1" x14ac:dyDescent="0.25">
      <c r="C312" s="365"/>
      <c r="E312" s="365"/>
      <c r="F312" s="365"/>
      <c r="G312" s="365"/>
      <c r="H312" s="365"/>
      <c r="I312" s="365"/>
      <c r="J312" s="365"/>
      <c r="K312" s="365"/>
      <c r="L312" s="365"/>
    </row>
    <row r="313" spans="3:12" s="99" customFormat="1" x14ac:dyDescent="0.25">
      <c r="C313" s="365"/>
      <c r="E313" s="365"/>
      <c r="F313" s="365"/>
      <c r="G313" s="365"/>
      <c r="H313" s="365"/>
      <c r="I313" s="365"/>
      <c r="J313" s="365"/>
      <c r="K313" s="365"/>
      <c r="L313" s="365"/>
    </row>
    <row r="314" spans="3:12" s="99" customFormat="1" x14ac:dyDescent="0.25">
      <c r="C314" s="365"/>
      <c r="E314" s="365"/>
      <c r="F314" s="365"/>
      <c r="G314" s="365"/>
      <c r="H314" s="365"/>
      <c r="I314" s="365"/>
      <c r="J314" s="365"/>
      <c r="K314" s="365"/>
      <c r="L314" s="365"/>
    </row>
    <row r="315" spans="3:12" s="99" customFormat="1" x14ac:dyDescent="0.25">
      <c r="C315" s="365"/>
      <c r="E315" s="365"/>
      <c r="F315" s="365"/>
      <c r="G315" s="365"/>
      <c r="H315" s="365"/>
      <c r="I315" s="365"/>
      <c r="J315" s="365"/>
      <c r="K315" s="365"/>
      <c r="L315" s="365"/>
    </row>
    <row r="316" spans="3:12" s="99" customFormat="1" x14ac:dyDescent="0.25">
      <c r="C316" s="365"/>
      <c r="E316" s="365"/>
      <c r="F316" s="365"/>
      <c r="G316" s="365"/>
      <c r="H316" s="365"/>
      <c r="I316" s="365"/>
      <c r="J316" s="365"/>
      <c r="K316" s="365"/>
      <c r="L316" s="365"/>
    </row>
    <row r="317" spans="3:12" s="99" customFormat="1" x14ac:dyDescent="0.25">
      <c r="C317" s="365"/>
      <c r="E317" s="365"/>
      <c r="F317" s="365"/>
      <c r="G317" s="365"/>
      <c r="H317" s="365"/>
      <c r="I317" s="365"/>
      <c r="J317" s="365"/>
      <c r="K317" s="365"/>
      <c r="L317" s="365"/>
    </row>
    <row r="318" spans="3:12" s="99" customFormat="1" x14ac:dyDescent="0.25">
      <c r="C318" s="365"/>
      <c r="E318" s="365"/>
      <c r="F318" s="365"/>
      <c r="G318" s="365"/>
      <c r="H318" s="365"/>
      <c r="I318" s="365"/>
      <c r="J318" s="365"/>
      <c r="K318" s="365"/>
      <c r="L318" s="365"/>
    </row>
    <row r="319" spans="3:12" s="99" customFormat="1" x14ac:dyDescent="0.25">
      <c r="C319" s="365"/>
      <c r="E319" s="365"/>
      <c r="F319" s="365"/>
      <c r="G319" s="365"/>
      <c r="H319" s="365"/>
      <c r="I319" s="365"/>
      <c r="J319" s="365"/>
      <c r="K319" s="365"/>
      <c r="L319" s="365"/>
    </row>
    <row r="320" spans="3:12" s="99" customFormat="1" x14ac:dyDescent="0.25">
      <c r="C320" s="365"/>
      <c r="E320" s="365"/>
      <c r="F320" s="365"/>
      <c r="G320" s="365"/>
      <c r="H320" s="365"/>
      <c r="I320" s="365"/>
      <c r="J320" s="365"/>
      <c r="K320" s="365"/>
      <c r="L320" s="365"/>
    </row>
    <row r="321" spans="3:12" s="99" customFormat="1" x14ac:dyDescent="0.25">
      <c r="C321" s="365"/>
      <c r="E321" s="365"/>
      <c r="F321" s="365"/>
      <c r="G321" s="365"/>
      <c r="H321" s="365"/>
      <c r="I321" s="365"/>
      <c r="J321" s="365"/>
      <c r="K321" s="365"/>
      <c r="L321" s="365"/>
    </row>
    <row r="322" spans="3:12" s="99" customFormat="1" x14ac:dyDescent="0.25">
      <c r="C322" s="365"/>
      <c r="E322" s="365"/>
      <c r="F322" s="365"/>
      <c r="G322" s="365"/>
      <c r="H322" s="365"/>
      <c r="I322" s="365"/>
      <c r="J322" s="365"/>
      <c r="K322" s="365"/>
      <c r="L322" s="365"/>
    </row>
    <row r="323" spans="3:12" s="99" customFormat="1" x14ac:dyDescent="0.25">
      <c r="C323" s="365"/>
      <c r="E323" s="365"/>
      <c r="F323" s="365"/>
      <c r="G323" s="365"/>
      <c r="H323" s="365"/>
      <c r="I323" s="365"/>
      <c r="J323" s="365"/>
      <c r="K323" s="365"/>
      <c r="L323" s="365"/>
    </row>
    <row r="324" spans="3:12" s="99" customFormat="1" x14ac:dyDescent="0.25">
      <c r="C324" s="365"/>
      <c r="E324" s="365"/>
      <c r="F324" s="365"/>
      <c r="G324" s="365"/>
      <c r="H324" s="365"/>
      <c r="I324" s="365"/>
      <c r="J324" s="365"/>
      <c r="K324" s="365"/>
      <c r="L324" s="365"/>
    </row>
    <row r="325" spans="3:12" s="99" customFormat="1" x14ac:dyDescent="0.25">
      <c r="C325" s="365"/>
      <c r="E325" s="365"/>
      <c r="F325" s="365"/>
      <c r="G325" s="365"/>
      <c r="H325" s="365"/>
      <c r="I325" s="365"/>
      <c r="J325" s="365"/>
      <c r="K325" s="365"/>
      <c r="L325" s="365"/>
    </row>
    <row r="326" spans="3:12" s="99" customFormat="1" x14ac:dyDescent="0.25">
      <c r="C326" s="365"/>
      <c r="E326" s="365"/>
      <c r="F326" s="365"/>
      <c r="G326" s="365"/>
      <c r="H326" s="365"/>
      <c r="I326" s="365"/>
      <c r="J326" s="365"/>
      <c r="K326" s="365"/>
      <c r="L326" s="365"/>
    </row>
    <row r="327" spans="3:12" s="99" customFormat="1" x14ac:dyDescent="0.25">
      <c r="C327" s="365"/>
      <c r="E327" s="365"/>
      <c r="F327" s="365"/>
      <c r="G327" s="365"/>
      <c r="H327" s="365"/>
      <c r="I327" s="365"/>
      <c r="J327" s="365"/>
      <c r="K327" s="365"/>
      <c r="L327" s="365"/>
    </row>
    <row r="328" spans="3:12" s="99" customFormat="1" x14ac:dyDescent="0.25">
      <c r="C328" s="365"/>
      <c r="E328" s="365"/>
      <c r="F328" s="365"/>
      <c r="G328" s="365"/>
      <c r="H328" s="365"/>
      <c r="I328" s="365"/>
      <c r="J328" s="365"/>
      <c r="K328" s="365"/>
      <c r="L328" s="365"/>
    </row>
    <row r="329" spans="3:12" s="99" customFormat="1" x14ac:dyDescent="0.25">
      <c r="C329" s="365"/>
      <c r="E329" s="365"/>
      <c r="F329" s="365"/>
      <c r="G329" s="365"/>
      <c r="H329" s="365"/>
      <c r="I329" s="365"/>
      <c r="J329" s="365"/>
      <c r="K329" s="365"/>
      <c r="L329" s="365"/>
    </row>
    <row r="330" spans="3:12" s="99" customFormat="1" x14ac:dyDescent="0.25">
      <c r="C330" s="365"/>
      <c r="E330" s="365"/>
      <c r="F330" s="365"/>
      <c r="G330" s="365"/>
      <c r="H330" s="365"/>
      <c r="I330" s="365"/>
      <c r="J330" s="365"/>
      <c r="K330" s="365"/>
      <c r="L330" s="365"/>
    </row>
    <row r="331" spans="3:12" s="99" customFormat="1" x14ac:dyDescent="0.25">
      <c r="C331" s="365"/>
      <c r="E331" s="365"/>
      <c r="F331" s="365"/>
      <c r="G331" s="365"/>
      <c r="H331" s="365"/>
      <c r="I331" s="365"/>
      <c r="J331" s="365"/>
      <c r="K331" s="365"/>
      <c r="L331" s="365"/>
    </row>
    <row r="332" spans="3:12" s="99" customFormat="1" x14ac:dyDescent="0.25">
      <c r="C332" s="365"/>
      <c r="E332" s="365"/>
      <c r="F332" s="365"/>
      <c r="G332" s="365"/>
      <c r="H332" s="365"/>
      <c r="I332" s="365"/>
      <c r="J332" s="365"/>
      <c r="K332" s="365"/>
      <c r="L332" s="365"/>
    </row>
    <row r="333" spans="3:12" s="99" customFormat="1" x14ac:dyDescent="0.25">
      <c r="C333" s="365"/>
      <c r="E333" s="365"/>
      <c r="F333" s="365"/>
      <c r="G333" s="365"/>
      <c r="H333" s="365"/>
      <c r="I333" s="365"/>
      <c r="J333" s="365"/>
      <c r="K333" s="365"/>
      <c r="L333" s="365"/>
    </row>
    <row r="334" spans="3:12" s="99" customFormat="1" x14ac:dyDescent="0.25">
      <c r="C334" s="365"/>
      <c r="E334" s="365"/>
      <c r="F334" s="365"/>
      <c r="G334" s="365"/>
      <c r="H334" s="365"/>
      <c r="I334" s="365"/>
      <c r="J334" s="365"/>
      <c r="K334" s="365"/>
      <c r="L334" s="365"/>
    </row>
    <row r="335" spans="3:12" s="99" customFormat="1" x14ac:dyDescent="0.25">
      <c r="C335" s="365"/>
      <c r="E335" s="365"/>
      <c r="F335" s="365"/>
      <c r="G335" s="365"/>
      <c r="H335" s="365"/>
      <c r="I335" s="365"/>
      <c r="J335" s="365"/>
      <c r="K335" s="365"/>
      <c r="L335" s="365"/>
    </row>
    <row r="336" spans="3:12" s="99" customFormat="1" x14ac:dyDescent="0.25">
      <c r="C336" s="365"/>
      <c r="E336" s="365"/>
      <c r="F336" s="365"/>
      <c r="G336" s="365"/>
      <c r="H336" s="365"/>
      <c r="I336" s="365"/>
      <c r="J336" s="365"/>
      <c r="K336" s="365"/>
      <c r="L336" s="365"/>
    </row>
    <row r="337" spans="3:12" s="99" customFormat="1" x14ac:dyDescent="0.25">
      <c r="C337" s="365"/>
      <c r="E337" s="365"/>
      <c r="F337" s="365"/>
      <c r="G337" s="365"/>
      <c r="H337" s="365"/>
      <c r="I337" s="365"/>
      <c r="J337" s="365"/>
      <c r="K337" s="365"/>
      <c r="L337" s="365"/>
    </row>
    <row r="338" spans="3:12" s="99" customFormat="1" x14ac:dyDescent="0.25">
      <c r="C338" s="365"/>
      <c r="E338" s="365"/>
      <c r="F338" s="365"/>
      <c r="G338" s="365"/>
      <c r="H338" s="365"/>
      <c r="I338" s="365"/>
      <c r="J338" s="365"/>
      <c r="K338" s="365"/>
      <c r="L338" s="365"/>
    </row>
    <row r="339" spans="3:12" s="99" customFormat="1" x14ac:dyDescent="0.25">
      <c r="C339" s="365"/>
      <c r="E339" s="365"/>
      <c r="F339" s="365"/>
      <c r="G339" s="365"/>
      <c r="H339" s="365"/>
      <c r="I339" s="365"/>
      <c r="J339" s="365"/>
      <c r="K339" s="365"/>
      <c r="L339" s="365"/>
    </row>
    <row r="340" spans="3:12" s="99" customFormat="1" x14ac:dyDescent="0.25">
      <c r="C340" s="365"/>
      <c r="E340" s="365"/>
      <c r="F340" s="365"/>
      <c r="G340" s="365"/>
      <c r="H340" s="365"/>
      <c r="I340" s="365"/>
      <c r="J340" s="365"/>
      <c r="K340" s="365"/>
      <c r="L340" s="365"/>
    </row>
    <row r="341" spans="3:12" s="99" customFormat="1" x14ac:dyDescent="0.25">
      <c r="C341" s="365"/>
      <c r="E341" s="365"/>
      <c r="F341" s="365"/>
      <c r="G341" s="365"/>
      <c r="H341" s="365"/>
      <c r="I341" s="365"/>
      <c r="J341" s="365"/>
      <c r="K341" s="365"/>
      <c r="L341" s="365"/>
    </row>
    <row r="342" spans="3:12" s="99" customFormat="1" x14ac:dyDescent="0.25">
      <c r="C342" s="365"/>
      <c r="E342" s="365"/>
      <c r="F342" s="365"/>
      <c r="G342" s="365"/>
      <c r="H342" s="365"/>
      <c r="I342" s="365"/>
      <c r="J342" s="365"/>
      <c r="K342" s="365"/>
      <c r="L342" s="365"/>
    </row>
    <row r="343" spans="3:12" s="99" customFormat="1" x14ac:dyDescent="0.25">
      <c r="C343" s="365"/>
      <c r="E343" s="365"/>
      <c r="F343" s="365"/>
      <c r="G343" s="365"/>
      <c r="H343" s="365"/>
      <c r="I343" s="365"/>
      <c r="J343" s="365"/>
      <c r="K343" s="365"/>
      <c r="L343" s="365"/>
    </row>
    <row r="344" spans="3:12" s="99" customFormat="1" x14ac:dyDescent="0.25">
      <c r="C344" s="365"/>
      <c r="E344" s="365"/>
      <c r="F344" s="365"/>
      <c r="G344" s="365"/>
      <c r="H344" s="365"/>
      <c r="I344" s="365"/>
      <c r="J344" s="365"/>
      <c r="K344" s="365"/>
      <c r="L344" s="365"/>
    </row>
    <row r="345" spans="3:12" s="99" customFormat="1" x14ac:dyDescent="0.25">
      <c r="C345" s="365"/>
      <c r="E345" s="365"/>
      <c r="F345" s="365"/>
      <c r="G345" s="365"/>
      <c r="H345" s="365"/>
      <c r="I345" s="365"/>
      <c r="J345" s="365"/>
      <c r="K345" s="365"/>
      <c r="L345" s="365"/>
    </row>
    <row r="346" spans="3:12" s="99" customFormat="1" x14ac:dyDescent="0.25">
      <c r="C346" s="365"/>
      <c r="E346" s="365"/>
      <c r="F346" s="365"/>
      <c r="G346" s="365"/>
      <c r="H346" s="365"/>
      <c r="I346" s="365"/>
      <c r="J346" s="365"/>
      <c r="K346" s="365"/>
      <c r="L346" s="365"/>
    </row>
    <row r="347" spans="3:12" s="99" customFormat="1" x14ac:dyDescent="0.25">
      <c r="C347" s="365"/>
      <c r="E347" s="365"/>
      <c r="F347" s="365"/>
      <c r="G347" s="365"/>
      <c r="H347" s="365"/>
      <c r="I347" s="365"/>
      <c r="J347" s="365"/>
      <c r="K347" s="365"/>
      <c r="L347" s="365"/>
    </row>
    <row r="348" spans="3:12" s="99" customFormat="1" x14ac:dyDescent="0.25">
      <c r="C348" s="365"/>
      <c r="E348" s="365"/>
      <c r="F348" s="365"/>
      <c r="G348" s="365"/>
      <c r="H348" s="365"/>
      <c r="I348" s="365"/>
      <c r="J348" s="365"/>
      <c r="K348" s="365"/>
      <c r="L348" s="365"/>
    </row>
    <row r="349" spans="3:12" s="99" customFormat="1" x14ac:dyDescent="0.25">
      <c r="C349" s="365"/>
      <c r="E349" s="365"/>
      <c r="F349" s="365"/>
      <c r="G349" s="365"/>
      <c r="H349" s="365"/>
      <c r="I349" s="365"/>
      <c r="J349" s="365"/>
      <c r="K349" s="365"/>
      <c r="L349" s="365"/>
    </row>
    <row r="350" spans="3:12" s="99" customFormat="1" x14ac:dyDescent="0.25">
      <c r="C350" s="365"/>
      <c r="E350" s="365"/>
      <c r="F350" s="365"/>
      <c r="G350" s="365"/>
      <c r="H350" s="365"/>
      <c r="I350" s="365"/>
      <c r="J350" s="365"/>
      <c r="K350" s="365"/>
      <c r="L350" s="365"/>
    </row>
    <row r="351" spans="3:12" s="99" customFormat="1" x14ac:dyDescent="0.25">
      <c r="C351" s="365"/>
      <c r="E351" s="365"/>
      <c r="F351" s="365"/>
      <c r="G351" s="365"/>
      <c r="H351" s="365"/>
      <c r="I351" s="365"/>
      <c r="J351" s="365"/>
      <c r="K351" s="365"/>
      <c r="L351" s="365"/>
    </row>
    <row r="352" spans="3:12" s="99" customFormat="1" x14ac:dyDescent="0.25">
      <c r="C352" s="365"/>
      <c r="E352" s="365"/>
      <c r="F352" s="365"/>
      <c r="G352" s="365"/>
      <c r="H352" s="365"/>
      <c r="I352" s="365"/>
      <c r="J352" s="365"/>
      <c r="K352" s="365"/>
      <c r="L352" s="365"/>
    </row>
    <row r="353" spans="3:12" s="99" customFormat="1" x14ac:dyDescent="0.25">
      <c r="C353" s="365"/>
      <c r="E353" s="365"/>
      <c r="F353" s="365"/>
      <c r="G353" s="365"/>
      <c r="H353" s="365"/>
      <c r="I353" s="365"/>
      <c r="J353" s="365"/>
      <c r="K353" s="365"/>
      <c r="L353" s="365"/>
    </row>
    <row r="354" spans="3:12" s="99" customFormat="1" x14ac:dyDescent="0.25">
      <c r="C354" s="365"/>
      <c r="E354" s="365"/>
      <c r="F354" s="365"/>
      <c r="G354" s="365"/>
      <c r="H354" s="365"/>
      <c r="I354" s="365"/>
      <c r="J354" s="365"/>
      <c r="K354" s="365"/>
      <c r="L354" s="365"/>
    </row>
    <row r="355" spans="3:12" s="99" customFormat="1" x14ac:dyDescent="0.25">
      <c r="C355" s="365"/>
      <c r="E355" s="365"/>
      <c r="F355" s="365"/>
      <c r="G355" s="365"/>
      <c r="H355" s="365"/>
      <c r="I355" s="365"/>
      <c r="J355" s="365"/>
      <c r="K355" s="365"/>
      <c r="L355" s="365"/>
    </row>
    <row r="356" spans="3:12" s="99" customFormat="1" x14ac:dyDescent="0.25">
      <c r="C356" s="365"/>
      <c r="E356" s="365"/>
      <c r="F356" s="365"/>
      <c r="G356" s="365"/>
      <c r="H356" s="365"/>
      <c r="I356" s="365"/>
      <c r="J356" s="365"/>
      <c r="K356" s="365"/>
      <c r="L356" s="365"/>
    </row>
    <row r="357" spans="3:12" s="99" customFormat="1" x14ac:dyDescent="0.25">
      <c r="C357" s="365"/>
      <c r="E357" s="365"/>
      <c r="F357" s="365"/>
      <c r="G357" s="365"/>
      <c r="H357" s="365"/>
      <c r="I357" s="365"/>
      <c r="J357" s="365"/>
      <c r="K357" s="365"/>
      <c r="L357" s="365"/>
    </row>
    <row r="358" spans="3:12" s="99" customFormat="1" x14ac:dyDescent="0.25">
      <c r="C358" s="365"/>
      <c r="E358" s="365"/>
      <c r="F358" s="365"/>
      <c r="G358" s="365"/>
      <c r="H358" s="365"/>
      <c r="I358" s="365"/>
      <c r="J358" s="365"/>
      <c r="K358" s="365"/>
      <c r="L358" s="365"/>
    </row>
    <row r="359" spans="3:12" s="99" customFormat="1" x14ac:dyDescent="0.25">
      <c r="C359" s="365"/>
      <c r="E359" s="365"/>
      <c r="F359" s="365"/>
      <c r="G359" s="365"/>
      <c r="H359" s="365"/>
      <c r="I359" s="365"/>
      <c r="J359" s="365"/>
      <c r="K359" s="365"/>
      <c r="L359" s="365"/>
    </row>
    <row r="360" spans="3:12" s="99" customFormat="1" x14ac:dyDescent="0.25">
      <c r="C360" s="365"/>
      <c r="E360" s="365"/>
      <c r="F360" s="365"/>
      <c r="G360" s="365"/>
      <c r="H360" s="365"/>
      <c r="I360" s="365"/>
      <c r="J360" s="365"/>
      <c r="K360" s="365"/>
      <c r="L360" s="365"/>
    </row>
    <row r="361" spans="3:12" s="99" customFormat="1" x14ac:dyDescent="0.25">
      <c r="C361" s="365"/>
      <c r="E361" s="365"/>
      <c r="F361" s="365"/>
      <c r="G361" s="365"/>
      <c r="H361" s="365"/>
      <c r="I361" s="365"/>
      <c r="J361" s="365"/>
      <c r="K361" s="365"/>
      <c r="L361" s="365"/>
    </row>
    <row r="362" spans="3:12" s="99" customFormat="1" x14ac:dyDescent="0.25">
      <c r="C362" s="365"/>
      <c r="E362" s="365"/>
      <c r="F362" s="365"/>
      <c r="G362" s="365"/>
      <c r="H362" s="365"/>
      <c r="I362" s="365"/>
      <c r="J362" s="365"/>
      <c r="K362" s="365"/>
      <c r="L362" s="365"/>
    </row>
    <row r="363" spans="3:12" s="99" customFormat="1" x14ac:dyDescent="0.25">
      <c r="C363" s="365"/>
      <c r="E363" s="365"/>
      <c r="F363" s="365"/>
      <c r="G363" s="365"/>
      <c r="H363" s="365"/>
      <c r="I363" s="365"/>
      <c r="J363" s="365"/>
      <c r="K363" s="365"/>
      <c r="L363" s="365"/>
    </row>
    <row r="364" spans="3:12" s="99" customFormat="1" x14ac:dyDescent="0.25">
      <c r="C364" s="365"/>
      <c r="E364" s="365"/>
      <c r="F364" s="365"/>
      <c r="G364" s="365"/>
      <c r="H364" s="365"/>
      <c r="I364" s="365"/>
      <c r="J364" s="365"/>
      <c r="K364" s="365"/>
      <c r="L364" s="365"/>
    </row>
    <row r="365" spans="3:12" s="99" customFormat="1" x14ac:dyDescent="0.25">
      <c r="C365" s="365"/>
      <c r="E365" s="365"/>
      <c r="F365" s="365"/>
      <c r="G365" s="365"/>
      <c r="H365" s="365"/>
      <c r="I365" s="365"/>
      <c r="J365" s="365"/>
      <c r="K365" s="365"/>
      <c r="L365" s="365"/>
    </row>
    <row r="366" spans="3:12" s="99" customFormat="1" x14ac:dyDescent="0.25">
      <c r="C366" s="365"/>
      <c r="E366" s="365"/>
      <c r="F366" s="365"/>
      <c r="G366" s="365"/>
      <c r="H366" s="365"/>
      <c r="I366" s="365"/>
      <c r="J366" s="365"/>
      <c r="K366" s="365"/>
      <c r="L366" s="365"/>
    </row>
    <row r="367" spans="3:12" s="99" customFormat="1" x14ac:dyDescent="0.25">
      <c r="C367" s="365"/>
      <c r="E367" s="365"/>
      <c r="F367" s="365"/>
      <c r="G367" s="365"/>
      <c r="H367" s="365"/>
      <c r="I367" s="365"/>
      <c r="J367" s="365"/>
      <c r="K367" s="365"/>
      <c r="L367" s="365"/>
    </row>
    <row r="368" spans="3:12" s="99" customFormat="1" x14ac:dyDescent="0.25">
      <c r="C368" s="365"/>
      <c r="E368" s="365"/>
      <c r="F368" s="365"/>
      <c r="G368" s="365"/>
      <c r="H368" s="365"/>
      <c r="I368" s="365"/>
      <c r="J368" s="365"/>
      <c r="K368" s="365"/>
      <c r="L368" s="365"/>
    </row>
    <row r="369" spans="3:12" s="99" customFormat="1" x14ac:dyDescent="0.25">
      <c r="C369" s="365"/>
      <c r="E369" s="365"/>
      <c r="F369" s="365"/>
      <c r="G369" s="365"/>
      <c r="H369" s="365"/>
      <c r="I369" s="365"/>
      <c r="J369" s="365"/>
      <c r="K369" s="365"/>
      <c r="L369" s="365"/>
    </row>
    <row r="370" spans="3:12" s="99" customFormat="1" x14ac:dyDescent="0.25">
      <c r="C370" s="365"/>
      <c r="E370" s="365"/>
      <c r="F370" s="365"/>
      <c r="G370" s="365"/>
      <c r="H370" s="365"/>
      <c r="I370" s="365"/>
      <c r="J370" s="365"/>
      <c r="K370" s="365"/>
      <c r="L370" s="365"/>
    </row>
    <row r="371" spans="3:12" s="99" customFormat="1" x14ac:dyDescent="0.25">
      <c r="C371" s="365"/>
      <c r="E371" s="365"/>
      <c r="F371" s="365"/>
      <c r="G371" s="365"/>
      <c r="H371" s="365"/>
      <c r="I371" s="365"/>
      <c r="J371" s="365"/>
      <c r="K371" s="365"/>
      <c r="L371" s="365"/>
    </row>
    <row r="372" spans="3:12" s="99" customFormat="1" x14ac:dyDescent="0.25">
      <c r="C372" s="365"/>
      <c r="E372" s="365"/>
      <c r="F372" s="365"/>
      <c r="G372" s="365"/>
      <c r="H372" s="365"/>
      <c r="I372" s="365"/>
      <c r="J372" s="365"/>
      <c r="K372" s="365"/>
      <c r="L372" s="365"/>
    </row>
    <row r="373" spans="3:12" s="99" customFormat="1" x14ac:dyDescent="0.25">
      <c r="C373" s="365"/>
      <c r="E373" s="365"/>
      <c r="F373" s="365"/>
      <c r="G373" s="365"/>
      <c r="H373" s="365"/>
      <c r="I373" s="365"/>
      <c r="J373" s="365"/>
      <c r="K373" s="365"/>
      <c r="L373" s="365"/>
    </row>
    <row r="374" spans="3:12" s="99" customFormat="1" x14ac:dyDescent="0.25">
      <c r="C374" s="365"/>
      <c r="E374" s="365"/>
      <c r="F374" s="365"/>
      <c r="G374" s="365"/>
      <c r="H374" s="365"/>
      <c r="I374" s="365"/>
      <c r="J374" s="365"/>
      <c r="K374" s="365"/>
      <c r="L374" s="365"/>
    </row>
    <row r="375" spans="3:12" s="99" customFormat="1" x14ac:dyDescent="0.25">
      <c r="C375" s="365"/>
      <c r="E375" s="365"/>
      <c r="F375" s="365"/>
      <c r="G375" s="365"/>
      <c r="H375" s="365"/>
      <c r="I375" s="365"/>
      <c r="J375" s="365"/>
      <c r="K375" s="365"/>
      <c r="L375" s="365"/>
    </row>
    <row r="376" spans="3:12" s="99" customFormat="1" x14ac:dyDescent="0.25">
      <c r="C376" s="365"/>
      <c r="E376" s="365"/>
      <c r="F376" s="365"/>
      <c r="G376" s="365"/>
      <c r="H376" s="365"/>
      <c r="I376" s="365"/>
      <c r="J376" s="365"/>
      <c r="K376" s="365"/>
      <c r="L376" s="365"/>
    </row>
    <row r="377" spans="3:12" s="99" customFormat="1" x14ac:dyDescent="0.25">
      <c r="C377" s="365"/>
      <c r="E377" s="365"/>
      <c r="F377" s="365"/>
      <c r="G377" s="365"/>
      <c r="H377" s="365"/>
      <c r="I377" s="365"/>
      <c r="J377" s="365"/>
      <c r="K377" s="365"/>
      <c r="L377" s="365"/>
    </row>
    <row r="378" spans="3:12" s="99" customFormat="1" x14ac:dyDescent="0.25">
      <c r="C378" s="365"/>
      <c r="E378" s="365"/>
      <c r="F378" s="365"/>
      <c r="G378" s="365"/>
      <c r="H378" s="365"/>
      <c r="I378" s="365"/>
      <c r="J378" s="365"/>
      <c r="K378" s="365"/>
      <c r="L378" s="365"/>
    </row>
    <row r="379" spans="3:12" s="99" customFormat="1" x14ac:dyDescent="0.25">
      <c r="C379" s="365"/>
      <c r="E379" s="365"/>
      <c r="F379" s="365"/>
      <c r="G379" s="365"/>
      <c r="H379" s="365"/>
      <c r="I379" s="365"/>
      <c r="J379" s="365"/>
      <c r="K379" s="365"/>
      <c r="L379" s="365"/>
    </row>
    <row r="380" spans="3:12" s="99" customFormat="1" x14ac:dyDescent="0.25">
      <c r="C380" s="365"/>
      <c r="E380" s="365"/>
      <c r="F380" s="365"/>
      <c r="G380" s="365"/>
      <c r="H380" s="365"/>
      <c r="I380" s="365"/>
      <c r="J380" s="365"/>
      <c r="K380" s="365"/>
      <c r="L380" s="365"/>
    </row>
    <row r="381" spans="3:12" s="99" customFormat="1" x14ac:dyDescent="0.25">
      <c r="C381" s="365"/>
      <c r="E381" s="365"/>
      <c r="F381" s="365"/>
      <c r="G381" s="365"/>
      <c r="H381" s="365"/>
      <c r="I381" s="365"/>
      <c r="J381" s="365"/>
      <c r="K381" s="365"/>
      <c r="L381" s="365"/>
    </row>
    <row r="382" spans="3:12" s="99" customFormat="1" x14ac:dyDescent="0.25">
      <c r="C382" s="365"/>
      <c r="E382" s="365"/>
      <c r="F382" s="365"/>
      <c r="G382" s="365"/>
      <c r="H382" s="365"/>
      <c r="I382" s="365"/>
      <c r="J382" s="365"/>
      <c r="K382" s="365"/>
      <c r="L382" s="365"/>
    </row>
    <row r="383" spans="3:12" s="99" customFormat="1" x14ac:dyDescent="0.25">
      <c r="C383" s="365"/>
      <c r="E383" s="365"/>
      <c r="F383" s="365"/>
      <c r="G383" s="365"/>
      <c r="H383" s="365"/>
      <c r="I383" s="365"/>
      <c r="J383" s="365"/>
      <c r="K383" s="365"/>
      <c r="L383" s="365"/>
    </row>
    <row r="384" spans="3:12" s="99" customFormat="1" x14ac:dyDescent="0.25">
      <c r="C384" s="365"/>
      <c r="E384" s="365"/>
      <c r="F384" s="365"/>
      <c r="G384" s="365"/>
      <c r="H384" s="365"/>
      <c r="I384" s="365"/>
      <c r="J384" s="365"/>
      <c r="K384" s="365"/>
      <c r="L384" s="365"/>
    </row>
    <row r="385" spans="3:12" s="99" customFormat="1" x14ac:dyDescent="0.25">
      <c r="C385" s="365"/>
      <c r="E385" s="365"/>
      <c r="F385" s="365"/>
      <c r="G385" s="365"/>
      <c r="H385" s="365"/>
      <c r="I385" s="365"/>
      <c r="J385" s="365"/>
      <c r="K385" s="365"/>
      <c r="L385" s="365"/>
    </row>
    <row r="386" spans="3:12" s="99" customFormat="1" x14ac:dyDescent="0.25">
      <c r="C386" s="365"/>
      <c r="E386" s="365"/>
      <c r="F386" s="365"/>
      <c r="G386" s="365"/>
      <c r="H386" s="365"/>
      <c r="I386" s="365"/>
      <c r="J386" s="365"/>
      <c r="K386" s="365"/>
      <c r="L386" s="365"/>
    </row>
    <row r="387" spans="3:12" s="99" customFormat="1" x14ac:dyDescent="0.25">
      <c r="C387" s="365"/>
      <c r="E387" s="365"/>
      <c r="F387" s="365"/>
      <c r="G387" s="365"/>
      <c r="H387" s="365"/>
      <c r="I387" s="365"/>
      <c r="J387" s="365"/>
      <c r="K387" s="365"/>
      <c r="L387" s="365"/>
    </row>
    <row r="388" spans="3:12" s="99" customFormat="1" x14ac:dyDescent="0.25">
      <c r="C388" s="365"/>
      <c r="E388" s="365"/>
      <c r="F388" s="365"/>
      <c r="G388" s="365"/>
      <c r="H388" s="365"/>
      <c r="I388" s="365"/>
      <c r="J388" s="365"/>
      <c r="K388" s="365"/>
      <c r="L388" s="365"/>
    </row>
    <row r="389" spans="3:12" s="99" customFormat="1" x14ac:dyDescent="0.25">
      <c r="C389" s="365"/>
      <c r="E389" s="365"/>
      <c r="F389" s="365"/>
      <c r="G389" s="365"/>
      <c r="H389" s="365"/>
      <c r="I389" s="365"/>
      <c r="J389" s="365"/>
      <c r="K389" s="365"/>
      <c r="L389" s="365"/>
    </row>
    <row r="390" spans="3:12" s="99" customFormat="1" x14ac:dyDescent="0.25">
      <c r="C390" s="365"/>
      <c r="E390" s="365"/>
      <c r="F390" s="365"/>
      <c r="G390" s="365"/>
      <c r="H390" s="365"/>
      <c r="I390" s="365"/>
      <c r="J390" s="365"/>
      <c r="K390" s="365"/>
      <c r="L390" s="365"/>
    </row>
    <row r="391" spans="3:12" s="99" customFormat="1" x14ac:dyDescent="0.25">
      <c r="C391" s="365"/>
      <c r="E391" s="365"/>
      <c r="F391" s="365"/>
      <c r="G391" s="365"/>
      <c r="H391" s="365"/>
      <c r="I391" s="365"/>
      <c r="J391" s="365"/>
      <c r="K391" s="365"/>
      <c r="L391" s="365"/>
    </row>
    <row r="392" spans="3:12" s="99" customFormat="1" x14ac:dyDescent="0.25">
      <c r="C392" s="365"/>
      <c r="E392" s="365"/>
      <c r="F392" s="365"/>
      <c r="G392" s="365"/>
      <c r="H392" s="365"/>
      <c r="I392" s="365"/>
      <c r="J392" s="365"/>
      <c r="K392" s="365"/>
      <c r="L392" s="365"/>
    </row>
    <row r="393" spans="3:12" s="99" customFormat="1" x14ac:dyDescent="0.25">
      <c r="C393" s="365"/>
      <c r="E393" s="365"/>
      <c r="F393" s="365"/>
      <c r="G393" s="365"/>
      <c r="H393" s="365"/>
      <c r="I393" s="365"/>
      <c r="J393" s="365"/>
      <c r="K393" s="365"/>
      <c r="L393" s="365"/>
    </row>
    <row r="394" spans="3:12" s="99" customFormat="1" x14ac:dyDescent="0.25">
      <c r="C394" s="365"/>
      <c r="E394" s="365"/>
      <c r="F394" s="365"/>
      <c r="G394" s="365"/>
      <c r="H394" s="365"/>
      <c r="I394" s="365"/>
      <c r="J394" s="365"/>
      <c r="K394" s="365"/>
      <c r="L394" s="365"/>
    </row>
    <row r="395" spans="3:12" s="99" customFormat="1" x14ac:dyDescent="0.25">
      <c r="C395" s="365"/>
      <c r="E395" s="365"/>
      <c r="F395" s="365"/>
      <c r="G395" s="365"/>
      <c r="H395" s="365"/>
      <c r="I395" s="365"/>
      <c r="J395" s="365"/>
      <c r="K395" s="365"/>
      <c r="L395" s="365"/>
    </row>
    <row r="396" spans="3:12" s="99" customFormat="1" x14ac:dyDescent="0.25">
      <c r="C396" s="365"/>
      <c r="E396" s="365"/>
      <c r="F396" s="365"/>
      <c r="G396" s="365"/>
      <c r="H396" s="365"/>
      <c r="I396" s="365"/>
      <c r="J396" s="365"/>
      <c r="K396" s="365"/>
      <c r="L396" s="365"/>
    </row>
    <row r="397" spans="3:12" s="99" customFormat="1" x14ac:dyDescent="0.25">
      <c r="C397" s="365"/>
      <c r="E397" s="365"/>
      <c r="F397" s="365"/>
      <c r="G397" s="365"/>
      <c r="H397" s="365"/>
      <c r="I397" s="365"/>
      <c r="J397" s="365"/>
      <c r="K397" s="365"/>
      <c r="L397" s="365"/>
    </row>
    <row r="398" spans="3:12" s="99" customFormat="1" x14ac:dyDescent="0.25">
      <c r="C398" s="365"/>
      <c r="E398" s="365"/>
      <c r="F398" s="365"/>
      <c r="G398" s="365"/>
      <c r="H398" s="365"/>
      <c r="I398" s="365"/>
      <c r="J398" s="365"/>
      <c r="K398" s="365"/>
      <c r="L398" s="365"/>
    </row>
    <row r="399" spans="3:12" s="99" customFormat="1" x14ac:dyDescent="0.25">
      <c r="C399" s="365"/>
      <c r="E399" s="365"/>
      <c r="F399" s="365"/>
      <c r="G399" s="365"/>
      <c r="H399" s="365"/>
      <c r="I399" s="365"/>
      <c r="J399" s="365"/>
      <c r="K399" s="365"/>
      <c r="L399" s="365"/>
    </row>
    <row r="400" spans="3:12" s="99" customFormat="1" x14ac:dyDescent="0.25">
      <c r="C400" s="365"/>
      <c r="E400" s="365"/>
      <c r="F400" s="365"/>
      <c r="G400" s="365"/>
      <c r="H400" s="365"/>
      <c r="I400" s="365"/>
      <c r="J400" s="365"/>
      <c r="K400" s="365"/>
      <c r="L400" s="365"/>
    </row>
    <row r="401" spans="3:12" s="99" customFormat="1" x14ac:dyDescent="0.25">
      <c r="C401" s="365"/>
      <c r="E401" s="365"/>
      <c r="F401" s="365"/>
      <c r="G401" s="365"/>
      <c r="H401" s="365"/>
      <c r="I401" s="365"/>
      <c r="J401" s="365"/>
      <c r="K401" s="365"/>
      <c r="L401" s="365"/>
    </row>
    <row r="402" spans="3:12" s="99" customFormat="1" x14ac:dyDescent="0.25">
      <c r="C402" s="365"/>
      <c r="E402" s="365"/>
      <c r="F402" s="365"/>
      <c r="G402" s="365"/>
      <c r="H402" s="365"/>
      <c r="I402" s="365"/>
      <c r="J402" s="365"/>
      <c r="K402" s="365"/>
      <c r="L402" s="365"/>
    </row>
    <row r="403" spans="3:12" s="99" customFormat="1" x14ac:dyDescent="0.25">
      <c r="C403" s="365"/>
      <c r="E403" s="365"/>
      <c r="F403" s="365"/>
      <c r="G403" s="365"/>
      <c r="H403" s="365"/>
      <c r="I403" s="365"/>
      <c r="J403" s="365"/>
      <c r="K403" s="365"/>
      <c r="L403" s="365"/>
    </row>
    <row r="404" spans="3:12" s="99" customFormat="1" x14ac:dyDescent="0.25">
      <c r="C404" s="365"/>
      <c r="E404" s="365"/>
      <c r="F404" s="365"/>
      <c r="G404" s="365"/>
      <c r="H404" s="365"/>
      <c r="I404" s="365"/>
      <c r="J404" s="365"/>
      <c r="K404" s="365"/>
      <c r="L404" s="365"/>
    </row>
    <row r="405" spans="3:12" s="99" customFormat="1" x14ac:dyDescent="0.25">
      <c r="C405" s="365"/>
      <c r="E405" s="365"/>
      <c r="F405" s="365"/>
      <c r="G405" s="365"/>
      <c r="H405" s="365"/>
      <c r="I405" s="365"/>
      <c r="J405" s="365"/>
      <c r="K405" s="365"/>
      <c r="L405" s="365"/>
    </row>
    <row r="406" spans="3:12" s="99" customFormat="1" x14ac:dyDescent="0.25">
      <c r="C406" s="365"/>
      <c r="E406" s="365"/>
      <c r="F406" s="365"/>
      <c r="G406" s="365"/>
      <c r="H406" s="365"/>
      <c r="I406" s="365"/>
      <c r="J406" s="365"/>
      <c r="K406" s="365"/>
      <c r="L406" s="365"/>
    </row>
    <row r="407" spans="3:12" s="99" customFormat="1" x14ac:dyDescent="0.25">
      <c r="C407" s="365"/>
      <c r="E407" s="365"/>
      <c r="F407" s="365"/>
      <c r="G407" s="365"/>
      <c r="H407" s="365"/>
      <c r="I407" s="365"/>
      <c r="J407" s="365"/>
      <c r="K407" s="365"/>
      <c r="L407" s="365"/>
    </row>
    <row r="408" spans="3:12" s="99" customFormat="1" x14ac:dyDescent="0.25">
      <c r="C408" s="365"/>
      <c r="E408" s="365"/>
      <c r="F408" s="365"/>
      <c r="G408" s="365"/>
      <c r="H408" s="365"/>
      <c r="I408" s="365"/>
      <c r="J408" s="365"/>
      <c r="K408" s="365"/>
      <c r="L408" s="365"/>
    </row>
    <row r="409" spans="3:12" s="99" customFormat="1" x14ac:dyDescent="0.25">
      <c r="C409" s="365"/>
      <c r="E409" s="365"/>
      <c r="F409" s="365"/>
      <c r="G409" s="365"/>
      <c r="H409" s="365"/>
      <c r="I409" s="365"/>
      <c r="J409" s="365"/>
      <c r="K409" s="365"/>
      <c r="L409" s="365"/>
    </row>
    <row r="410" spans="3:12" s="99" customFormat="1" x14ac:dyDescent="0.25">
      <c r="C410" s="365"/>
      <c r="E410" s="365"/>
      <c r="F410" s="365"/>
      <c r="G410" s="365"/>
      <c r="H410" s="365"/>
      <c r="I410" s="365"/>
      <c r="J410" s="365"/>
      <c r="K410" s="365"/>
      <c r="L410" s="365"/>
    </row>
    <row r="411" spans="3:12" s="99" customFormat="1" x14ac:dyDescent="0.25">
      <c r="C411" s="365"/>
      <c r="E411" s="365"/>
      <c r="F411" s="365"/>
      <c r="G411" s="365"/>
      <c r="H411" s="365"/>
      <c r="I411" s="365"/>
      <c r="J411" s="365"/>
      <c r="K411" s="365"/>
      <c r="L411" s="365"/>
    </row>
    <row r="412" spans="3:12" s="99" customFormat="1" x14ac:dyDescent="0.25">
      <c r="C412" s="365"/>
      <c r="E412" s="365"/>
      <c r="F412" s="365"/>
      <c r="G412" s="365"/>
      <c r="H412" s="365"/>
      <c r="I412" s="365"/>
      <c r="J412" s="365"/>
      <c r="K412" s="365"/>
      <c r="L412" s="365"/>
    </row>
    <row r="413" spans="3:12" s="99" customFormat="1" x14ac:dyDescent="0.25">
      <c r="C413" s="365"/>
      <c r="E413" s="365"/>
      <c r="F413" s="365"/>
      <c r="G413" s="365"/>
      <c r="H413" s="365"/>
      <c r="I413" s="365"/>
      <c r="J413" s="365"/>
      <c r="K413" s="365"/>
      <c r="L413" s="365"/>
    </row>
    <row r="414" spans="3:12" s="99" customFormat="1" x14ac:dyDescent="0.25">
      <c r="C414" s="365"/>
      <c r="E414" s="365"/>
      <c r="F414" s="365"/>
      <c r="G414" s="365"/>
      <c r="H414" s="365"/>
      <c r="I414" s="365"/>
      <c r="J414" s="365"/>
      <c r="K414" s="365"/>
      <c r="L414" s="365"/>
    </row>
    <row r="415" spans="3:12" s="99" customFormat="1" x14ac:dyDescent="0.25">
      <c r="C415" s="365"/>
      <c r="E415" s="365"/>
      <c r="F415" s="365"/>
      <c r="G415" s="365"/>
      <c r="H415" s="365"/>
      <c r="I415" s="365"/>
      <c r="J415" s="365"/>
      <c r="K415" s="365"/>
      <c r="L415" s="365"/>
    </row>
    <row r="416" spans="3:12" s="99" customFormat="1" x14ac:dyDescent="0.25">
      <c r="C416" s="365"/>
      <c r="E416" s="365"/>
      <c r="F416" s="365"/>
      <c r="G416" s="365"/>
      <c r="H416" s="365"/>
      <c r="I416" s="365"/>
      <c r="J416" s="365"/>
      <c r="K416" s="365"/>
      <c r="L416" s="365"/>
    </row>
    <row r="417" spans="3:12" s="99" customFormat="1" x14ac:dyDescent="0.25">
      <c r="C417" s="365"/>
      <c r="E417" s="365"/>
      <c r="F417" s="365"/>
      <c r="G417" s="365"/>
      <c r="H417" s="365"/>
      <c r="I417" s="365"/>
      <c r="J417" s="365"/>
      <c r="K417" s="365"/>
      <c r="L417" s="365"/>
    </row>
    <row r="418" spans="3:12" s="99" customFormat="1" x14ac:dyDescent="0.25">
      <c r="C418" s="365"/>
      <c r="E418" s="365"/>
      <c r="F418" s="365"/>
      <c r="G418" s="365"/>
      <c r="H418" s="365"/>
      <c r="I418" s="365"/>
      <c r="J418" s="365"/>
      <c r="K418" s="365"/>
      <c r="L418" s="365"/>
    </row>
    <row r="419" spans="3:12" s="99" customFormat="1" x14ac:dyDescent="0.25">
      <c r="C419" s="365"/>
      <c r="E419" s="365"/>
      <c r="F419" s="365"/>
      <c r="G419" s="365"/>
      <c r="H419" s="365"/>
      <c r="I419" s="365"/>
      <c r="J419" s="365"/>
      <c r="K419" s="365"/>
      <c r="L419" s="365"/>
    </row>
    <row r="420" spans="3:12" s="99" customFormat="1" x14ac:dyDescent="0.25">
      <c r="C420" s="365"/>
      <c r="E420" s="365"/>
      <c r="F420" s="365"/>
      <c r="G420" s="365"/>
      <c r="H420" s="365"/>
      <c r="I420" s="365"/>
      <c r="J420" s="365"/>
      <c r="K420" s="365"/>
      <c r="L420" s="365"/>
    </row>
    <row r="421" spans="3:12" s="99" customFormat="1" x14ac:dyDescent="0.25">
      <c r="C421" s="365"/>
      <c r="E421" s="365"/>
      <c r="F421" s="365"/>
      <c r="G421" s="365"/>
      <c r="H421" s="365"/>
      <c r="I421" s="365"/>
      <c r="J421" s="365"/>
      <c r="K421" s="365"/>
      <c r="L421" s="365"/>
    </row>
    <row r="422" spans="3:12" s="99" customFormat="1" x14ac:dyDescent="0.25">
      <c r="C422" s="365"/>
      <c r="E422" s="365"/>
      <c r="F422" s="365"/>
      <c r="G422" s="365"/>
      <c r="H422" s="365"/>
      <c r="I422" s="365"/>
      <c r="J422" s="365"/>
      <c r="K422" s="365"/>
      <c r="L422" s="365"/>
    </row>
    <row r="423" spans="3:12" s="99" customFormat="1" x14ac:dyDescent="0.25">
      <c r="C423" s="365"/>
      <c r="E423" s="365"/>
      <c r="F423" s="365"/>
      <c r="G423" s="365"/>
      <c r="H423" s="365"/>
      <c r="I423" s="365"/>
      <c r="J423" s="365"/>
      <c r="K423" s="365"/>
      <c r="L423" s="365"/>
    </row>
    <row r="424" spans="3:12" s="99" customFormat="1" x14ac:dyDescent="0.25">
      <c r="C424" s="365"/>
      <c r="E424" s="365"/>
      <c r="F424" s="365"/>
      <c r="G424" s="365"/>
      <c r="H424" s="365"/>
      <c r="I424" s="365"/>
      <c r="J424" s="365"/>
      <c r="K424" s="365"/>
      <c r="L424" s="365"/>
    </row>
    <row r="425" spans="3:12" s="99" customFormat="1" x14ac:dyDescent="0.25">
      <c r="C425" s="365"/>
      <c r="E425" s="365"/>
      <c r="F425" s="365"/>
      <c r="G425" s="365"/>
      <c r="H425" s="365"/>
      <c r="I425" s="365"/>
      <c r="J425" s="365"/>
      <c r="K425" s="365"/>
      <c r="L425" s="365"/>
    </row>
    <row r="426" spans="3:12" s="99" customFormat="1" x14ac:dyDescent="0.25">
      <c r="C426" s="365"/>
      <c r="E426" s="365"/>
      <c r="F426" s="365"/>
      <c r="G426" s="365"/>
      <c r="H426" s="365"/>
      <c r="I426" s="365"/>
      <c r="J426" s="365"/>
      <c r="K426" s="365"/>
      <c r="L426" s="365"/>
    </row>
    <row r="427" spans="3:12" s="99" customFormat="1" x14ac:dyDescent="0.25">
      <c r="C427" s="365"/>
      <c r="E427" s="365"/>
      <c r="F427" s="365"/>
      <c r="G427" s="365"/>
      <c r="H427" s="365"/>
      <c r="I427" s="365"/>
      <c r="J427" s="365"/>
      <c r="K427" s="365"/>
      <c r="L427" s="365"/>
    </row>
    <row r="428" spans="3:12" s="99" customFormat="1" x14ac:dyDescent="0.25">
      <c r="C428" s="365"/>
      <c r="E428" s="365"/>
      <c r="F428" s="365"/>
      <c r="G428" s="365"/>
      <c r="H428" s="365"/>
      <c r="I428" s="365"/>
      <c r="J428" s="365"/>
      <c r="K428" s="365"/>
      <c r="L428" s="365"/>
    </row>
    <row r="429" spans="3:12" s="99" customFormat="1" x14ac:dyDescent="0.25">
      <c r="C429" s="365"/>
      <c r="E429" s="365"/>
      <c r="F429" s="365"/>
      <c r="G429" s="365"/>
      <c r="H429" s="365"/>
      <c r="I429" s="365"/>
      <c r="J429" s="365"/>
      <c r="K429" s="365"/>
      <c r="L429" s="365"/>
    </row>
    <row r="430" spans="3:12" s="99" customFormat="1" x14ac:dyDescent="0.25">
      <c r="C430" s="365"/>
      <c r="E430" s="365"/>
      <c r="F430" s="365"/>
      <c r="G430" s="365"/>
      <c r="H430" s="365"/>
      <c r="I430" s="365"/>
      <c r="J430" s="365"/>
      <c r="K430" s="365"/>
      <c r="L430" s="365"/>
    </row>
    <row r="431" spans="3:12" s="99" customFormat="1" x14ac:dyDescent="0.25">
      <c r="C431" s="365"/>
      <c r="E431" s="365"/>
      <c r="F431" s="365"/>
      <c r="G431" s="365"/>
      <c r="H431" s="365"/>
      <c r="I431" s="365"/>
      <c r="J431" s="365"/>
      <c r="K431" s="365"/>
      <c r="L431" s="365"/>
    </row>
    <row r="432" spans="3:12" s="99" customFormat="1" x14ac:dyDescent="0.25">
      <c r="C432" s="365"/>
      <c r="E432" s="365"/>
      <c r="F432" s="365"/>
      <c r="G432" s="365"/>
      <c r="H432" s="365"/>
      <c r="I432" s="365"/>
      <c r="J432" s="365"/>
      <c r="K432" s="365"/>
      <c r="L432" s="365"/>
    </row>
    <row r="433" spans="3:12" s="99" customFormat="1" x14ac:dyDescent="0.25">
      <c r="C433" s="365"/>
      <c r="E433" s="365"/>
      <c r="F433" s="365"/>
      <c r="G433" s="365"/>
      <c r="H433" s="365"/>
      <c r="I433" s="365"/>
      <c r="J433" s="365"/>
      <c r="K433" s="365"/>
      <c r="L433" s="365"/>
    </row>
    <row r="434" spans="3:12" s="99" customFormat="1" x14ac:dyDescent="0.25">
      <c r="C434" s="365"/>
      <c r="E434" s="365"/>
      <c r="F434" s="365"/>
      <c r="G434" s="365"/>
      <c r="H434" s="365"/>
      <c r="I434" s="365"/>
      <c r="J434" s="365"/>
      <c r="K434" s="365"/>
      <c r="L434" s="365"/>
    </row>
    <row r="435" spans="3:12" s="99" customFormat="1" x14ac:dyDescent="0.25">
      <c r="C435" s="365"/>
      <c r="E435" s="365"/>
      <c r="F435" s="365"/>
      <c r="G435" s="365"/>
      <c r="H435" s="365"/>
      <c r="I435" s="365"/>
      <c r="J435" s="365"/>
      <c r="K435" s="365"/>
      <c r="L435" s="365"/>
    </row>
    <row r="436" spans="3:12" s="99" customFormat="1" x14ac:dyDescent="0.25">
      <c r="C436" s="365"/>
      <c r="E436" s="365"/>
      <c r="F436" s="365"/>
      <c r="G436" s="365"/>
      <c r="H436" s="365"/>
      <c r="I436" s="365"/>
      <c r="J436" s="365"/>
      <c r="K436" s="365"/>
      <c r="L436" s="365"/>
    </row>
    <row r="437" spans="3:12" s="99" customFormat="1" x14ac:dyDescent="0.25">
      <c r="C437" s="365"/>
      <c r="E437" s="365"/>
      <c r="F437" s="365"/>
      <c r="G437" s="365"/>
      <c r="H437" s="365"/>
      <c r="I437" s="365"/>
      <c r="J437" s="365"/>
      <c r="K437" s="365"/>
      <c r="L437" s="365"/>
    </row>
    <row r="438" spans="3:12" s="99" customFormat="1" x14ac:dyDescent="0.25">
      <c r="C438" s="365"/>
      <c r="E438" s="365"/>
      <c r="F438" s="365"/>
      <c r="G438" s="365"/>
      <c r="H438" s="365"/>
      <c r="I438" s="365"/>
      <c r="J438" s="365"/>
      <c r="K438" s="365"/>
      <c r="L438" s="365"/>
    </row>
    <row r="439" spans="3:12" s="99" customFormat="1" x14ac:dyDescent="0.25">
      <c r="C439" s="365"/>
      <c r="E439" s="365"/>
      <c r="F439" s="365"/>
      <c r="G439" s="365"/>
      <c r="H439" s="365"/>
      <c r="I439" s="365"/>
      <c r="J439" s="365"/>
      <c r="K439" s="365"/>
      <c r="L439" s="365"/>
    </row>
    <row r="440" spans="3:12" s="99" customFormat="1" x14ac:dyDescent="0.25">
      <c r="C440" s="365"/>
      <c r="E440" s="365"/>
      <c r="F440" s="365"/>
      <c r="G440" s="365"/>
      <c r="H440" s="365"/>
      <c r="I440" s="365"/>
      <c r="J440" s="365"/>
      <c r="K440" s="365"/>
      <c r="L440" s="365"/>
    </row>
    <row r="441" spans="3:12" s="99" customFormat="1" x14ac:dyDescent="0.25">
      <c r="C441" s="365"/>
      <c r="E441" s="365"/>
      <c r="F441" s="365"/>
      <c r="G441" s="365"/>
      <c r="H441" s="365"/>
      <c r="I441" s="365"/>
      <c r="J441" s="365"/>
      <c r="K441" s="365"/>
      <c r="L441" s="365"/>
    </row>
    <row r="442" spans="3:12" s="99" customFormat="1" x14ac:dyDescent="0.25">
      <c r="C442" s="365"/>
      <c r="E442" s="365"/>
      <c r="F442" s="365"/>
      <c r="G442" s="365"/>
      <c r="H442" s="365"/>
      <c r="I442" s="365"/>
      <c r="J442" s="365"/>
      <c r="K442" s="365"/>
      <c r="L442" s="365"/>
    </row>
    <row r="443" spans="3:12" s="99" customFormat="1" x14ac:dyDescent="0.25">
      <c r="C443" s="365"/>
      <c r="E443" s="365"/>
      <c r="F443" s="365"/>
      <c r="G443" s="365"/>
      <c r="H443" s="365"/>
      <c r="I443" s="365"/>
      <c r="J443" s="365"/>
      <c r="K443" s="365"/>
      <c r="L443" s="365"/>
    </row>
    <row r="444" spans="3:12" s="99" customFormat="1" x14ac:dyDescent="0.25">
      <c r="C444" s="365"/>
      <c r="E444" s="365"/>
      <c r="F444" s="365"/>
      <c r="G444" s="365"/>
      <c r="H444" s="365"/>
      <c r="I444" s="365"/>
      <c r="J444" s="365"/>
      <c r="K444" s="365"/>
      <c r="L444" s="365"/>
    </row>
    <row r="445" spans="3:12" s="99" customFormat="1" x14ac:dyDescent="0.25">
      <c r="C445" s="365"/>
      <c r="E445" s="365"/>
      <c r="F445" s="365"/>
      <c r="G445" s="365"/>
      <c r="H445" s="365"/>
      <c r="I445" s="365"/>
      <c r="J445" s="365"/>
      <c r="K445" s="365"/>
      <c r="L445" s="365"/>
    </row>
    <row r="446" spans="3:12" s="99" customFormat="1" x14ac:dyDescent="0.25">
      <c r="C446" s="365"/>
      <c r="E446" s="365"/>
      <c r="F446" s="365"/>
      <c r="G446" s="365"/>
      <c r="H446" s="365"/>
      <c r="I446" s="365"/>
      <c r="J446" s="365"/>
      <c r="K446" s="365"/>
      <c r="L446" s="365"/>
    </row>
    <row r="447" spans="3:12" s="99" customFormat="1" x14ac:dyDescent="0.25">
      <c r="C447" s="365"/>
      <c r="E447" s="365"/>
      <c r="F447" s="365"/>
      <c r="G447" s="365"/>
      <c r="H447" s="365"/>
      <c r="I447" s="365"/>
      <c r="J447" s="365"/>
      <c r="K447" s="365"/>
      <c r="L447" s="365"/>
    </row>
    <row r="448" spans="3:12" s="99" customFormat="1" x14ac:dyDescent="0.25">
      <c r="C448" s="365"/>
      <c r="E448" s="365"/>
      <c r="F448" s="365"/>
      <c r="G448" s="365"/>
      <c r="H448" s="365"/>
      <c r="I448" s="365"/>
      <c r="J448" s="365"/>
      <c r="K448" s="365"/>
      <c r="L448" s="365"/>
    </row>
    <row r="449" spans="3:12" s="99" customFormat="1" x14ac:dyDescent="0.25">
      <c r="C449" s="365"/>
      <c r="E449" s="365"/>
      <c r="F449" s="365"/>
      <c r="G449" s="365"/>
      <c r="H449" s="365"/>
      <c r="I449" s="365"/>
      <c r="J449" s="365"/>
      <c r="K449" s="365"/>
      <c r="L449" s="365"/>
    </row>
    <row r="450" spans="3:12" s="99" customFormat="1" x14ac:dyDescent="0.25">
      <c r="C450" s="365"/>
      <c r="E450" s="365"/>
      <c r="F450" s="365"/>
      <c r="G450" s="365"/>
      <c r="H450" s="365"/>
      <c r="I450" s="365"/>
      <c r="J450" s="365"/>
      <c r="K450" s="365"/>
      <c r="L450" s="365"/>
    </row>
    <row r="451" spans="3:12" s="99" customFormat="1" x14ac:dyDescent="0.25">
      <c r="C451" s="365"/>
      <c r="E451" s="365"/>
      <c r="F451" s="365"/>
      <c r="G451" s="365"/>
      <c r="H451" s="365"/>
      <c r="I451" s="365"/>
      <c r="J451" s="365"/>
      <c r="K451" s="365"/>
      <c r="L451" s="365"/>
    </row>
    <row r="452" spans="3:12" s="99" customFormat="1" x14ac:dyDescent="0.25">
      <c r="C452" s="365"/>
      <c r="E452" s="365"/>
      <c r="F452" s="365"/>
      <c r="G452" s="365"/>
      <c r="H452" s="365"/>
      <c r="I452" s="365"/>
      <c r="J452" s="365"/>
      <c r="K452" s="365"/>
      <c r="L452" s="365"/>
    </row>
    <row r="453" spans="3:12" s="99" customFormat="1" x14ac:dyDescent="0.25">
      <c r="C453" s="365"/>
      <c r="E453" s="365"/>
      <c r="F453" s="365"/>
      <c r="G453" s="365"/>
      <c r="H453" s="365"/>
      <c r="I453" s="365"/>
      <c r="J453" s="365"/>
      <c r="K453" s="365"/>
      <c r="L453" s="365"/>
    </row>
    <row r="454" spans="3:12" s="99" customFormat="1" x14ac:dyDescent="0.25">
      <c r="C454" s="365"/>
      <c r="E454" s="365"/>
      <c r="F454" s="365"/>
      <c r="G454" s="365"/>
      <c r="H454" s="365"/>
      <c r="I454" s="365"/>
      <c r="J454" s="365"/>
      <c r="K454" s="365"/>
      <c r="L454" s="365"/>
    </row>
    <row r="455" spans="3:12" s="99" customFormat="1" x14ac:dyDescent="0.25">
      <c r="C455" s="365"/>
      <c r="E455" s="365"/>
      <c r="F455" s="365"/>
      <c r="G455" s="365"/>
      <c r="H455" s="365"/>
      <c r="I455" s="365"/>
      <c r="J455" s="365"/>
      <c r="K455" s="365"/>
      <c r="L455" s="365"/>
    </row>
    <row r="456" spans="3:12" s="99" customFormat="1" x14ac:dyDescent="0.25">
      <c r="C456" s="365"/>
      <c r="E456" s="365"/>
      <c r="F456" s="365"/>
      <c r="G456" s="365"/>
      <c r="H456" s="365"/>
      <c r="I456" s="365"/>
      <c r="J456" s="365"/>
      <c r="K456" s="365"/>
      <c r="L456" s="365"/>
    </row>
    <row r="457" spans="3:12" s="99" customFormat="1" x14ac:dyDescent="0.25">
      <c r="C457" s="365"/>
      <c r="E457" s="365"/>
      <c r="F457" s="365"/>
      <c r="G457" s="365"/>
      <c r="H457" s="365"/>
      <c r="I457" s="365"/>
      <c r="J457" s="365"/>
      <c r="K457" s="365"/>
      <c r="L457" s="365"/>
    </row>
    <row r="458" spans="3:12" s="99" customFormat="1" x14ac:dyDescent="0.25">
      <c r="C458" s="365"/>
      <c r="E458" s="365"/>
      <c r="F458" s="365"/>
      <c r="G458" s="365"/>
      <c r="H458" s="365"/>
      <c r="I458" s="365"/>
      <c r="J458" s="365"/>
      <c r="K458" s="365"/>
      <c r="L458" s="365"/>
    </row>
    <row r="459" spans="3:12" s="99" customFormat="1" x14ac:dyDescent="0.25">
      <c r="C459" s="365"/>
      <c r="E459" s="365"/>
      <c r="F459" s="365"/>
      <c r="G459" s="365"/>
      <c r="H459" s="365"/>
      <c r="I459" s="365"/>
      <c r="J459" s="365"/>
      <c r="K459" s="365"/>
      <c r="L459" s="365"/>
    </row>
    <row r="460" spans="3:12" s="99" customFormat="1" x14ac:dyDescent="0.25">
      <c r="C460" s="365"/>
      <c r="E460" s="365"/>
      <c r="F460" s="365"/>
      <c r="G460" s="365"/>
      <c r="H460" s="365"/>
      <c r="I460" s="365"/>
      <c r="J460" s="365"/>
      <c r="K460" s="365"/>
      <c r="L460" s="365"/>
    </row>
    <row r="461" spans="3:12" s="99" customFormat="1" x14ac:dyDescent="0.25">
      <c r="C461" s="365"/>
      <c r="E461" s="365"/>
      <c r="F461" s="365"/>
      <c r="G461" s="365"/>
      <c r="H461" s="365"/>
      <c r="I461" s="365"/>
      <c r="J461" s="365"/>
      <c r="K461" s="365"/>
      <c r="L461" s="365"/>
    </row>
    <row r="462" spans="3:12" s="99" customFormat="1" x14ac:dyDescent="0.25">
      <c r="C462" s="365"/>
      <c r="E462" s="365"/>
      <c r="F462" s="365"/>
      <c r="G462" s="365"/>
      <c r="H462" s="365"/>
      <c r="I462" s="365"/>
      <c r="J462" s="365"/>
      <c r="K462" s="365"/>
      <c r="L462" s="365"/>
    </row>
    <row r="463" spans="3:12" s="99" customFormat="1" x14ac:dyDescent="0.25">
      <c r="C463" s="365"/>
      <c r="E463" s="365"/>
      <c r="F463" s="365"/>
      <c r="G463" s="365"/>
      <c r="H463" s="365"/>
      <c r="I463" s="365"/>
      <c r="J463" s="365"/>
      <c r="K463" s="365"/>
      <c r="L463" s="365"/>
    </row>
    <row r="464" spans="3:12" s="99" customFormat="1" x14ac:dyDescent="0.25">
      <c r="C464" s="365"/>
      <c r="E464" s="365"/>
      <c r="F464" s="365"/>
      <c r="G464" s="365"/>
      <c r="H464" s="365"/>
      <c r="I464" s="365"/>
      <c r="J464" s="365"/>
      <c r="K464" s="365"/>
      <c r="L464" s="365"/>
    </row>
    <row r="465" spans="3:12" s="99" customFormat="1" x14ac:dyDescent="0.25">
      <c r="C465" s="365"/>
      <c r="E465" s="365"/>
      <c r="F465" s="365"/>
      <c r="G465" s="365"/>
      <c r="H465" s="365"/>
      <c r="I465" s="365"/>
      <c r="J465" s="365"/>
      <c r="K465" s="365"/>
      <c r="L465" s="365"/>
    </row>
    <row r="466" spans="3:12" s="99" customFormat="1" x14ac:dyDescent="0.25">
      <c r="C466" s="365"/>
      <c r="E466" s="365"/>
      <c r="F466" s="365"/>
      <c r="G466" s="365"/>
      <c r="H466" s="365"/>
      <c r="I466" s="365"/>
      <c r="J466" s="365"/>
      <c r="K466" s="365"/>
      <c r="L466" s="365"/>
    </row>
    <row r="467" spans="3:12" s="99" customFormat="1" x14ac:dyDescent="0.25">
      <c r="C467" s="365"/>
      <c r="E467" s="365"/>
      <c r="F467" s="365"/>
      <c r="G467" s="365"/>
      <c r="H467" s="365"/>
      <c r="I467" s="365"/>
      <c r="J467" s="365"/>
      <c r="K467" s="365"/>
      <c r="L467" s="365"/>
    </row>
    <row r="468" spans="3:12" s="99" customFormat="1" x14ac:dyDescent="0.25">
      <c r="C468" s="365"/>
      <c r="E468" s="365"/>
      <c r="F468" s="365"/>
      <c r="G468" s="365"/>
      <c r="H468" s="365"/>
      <c r="I468" s="365"/>
      <c r="J468" s="365"/>
      <c r="K468" s="365"/>
      <c r="L468" s="365"/>
    </row>
    <row r="469" spans="3:12" s="99" customFormat="1" x14ac:dyDescent="0.25">
      <c r="C469" s="365"/>
      <c r="E469" s="365"/>
      <c r="F469" s="365"/>
      <c r="G469" s="365"/>
      <c r="H469" s="365"/>
      <c r="I469" s="365"/>
      <c r="J469" s="365"/>
      <c r="K469" s="365"/>
      <c r="L469" s="365"/>
    </row>
    <row r="470" spans="3:12" s="99" customFormat="1" x14ac:dyDescent="0.25">
      <c r="C470" s="365"/>
      <c r="E470" s="365"/>
      <c r="F470" s="365"/>
      <c r="G470" s="365"/>
      <c r="H470" s="365"/>
      <c r="I470" s="365"/>
      <c r="J470" s="365"/>
      <c r="K470" s="365"/>
      <c r="L470" s="365"/>
    </row>
    <row r="471" spans="3:12" s="99" customFormat="1" x14ac:dyDescent="0.25">
      <c r="C471" s="365"/>
      <c r="E471" s="365"/>
      <c r="F471" s="365"/>
      <c r="G471" s="365"/>
      <c r="H471" s="365"/>
      <c r="I471" s="365"/>
      <c r="J471" s="365"/>
      <c r="K471" s="365"/>
      <c r="L471" s="365"/>
    </row>
    <row r="472" spans="3:12" s="99" customFormat="1" x14ac:dyDescent="0.25">
      <c r="C472" s="365"/>
      <c r="E472" s="365"/>
      <c r="F472" s="365"/>
      <c r="G472" s="365"/>
      <c r="H472" s="365"/>
      <c r="I472" s="365"/>
      <c r="J472" s="365"/>
      <c r="K472" s="365"/>
      <c r="L472" s="365"/>
    </row>
    <row r="473" spans="3:12" s="99" customFormat="1" x14ac:dyDescent="0.25">
      <c r="C473" s="365"/>
      <c r="E473" s="365"/>
      <c r="F473" s="365"/>
      <c r="G473" s="365"/>
      <c r="H473" s="365"/>
      <c r="I473" s="365"/>
      <c r="J473" s="365"/>
      <c r="K473" s="365"/>
      <c r="L473" s="365"/>
    </row>
    <row r="474" spans="3:12" s="99" customFormat="1" x14ac:dyDescent="0.25">
      <c r="C474" s="365"/>
      <c r="E474" s="365"/>
      <c r="F474" s="365"/>
      <c r="G474" s="365"/>
      <c r="H474" s="365"/>
      <c r="I474" s="365"/>
      <c r="J474" s="365"/>
      <c r="K474" s="365"/>
      <c r="L474" s="365"/>
    </row>
    <row r="475" spans="3:12" s="99" customFormat="1" x14ac:dyDescent="0.25">
      <c r="C475" s="365"/>
      <c r="E475" s="365"/>
      <c r="F475" s="365"/>
      <c r="G475" s="365"/>
      <c r="H475" s="365"/>
      <c r="I475" s="365"/>
      <c r="J475" s="365"/>
      <c r="K475" s="365"/>
      <c r="L475" s="365"/>
    </row>
    <row r="476" spans="3:12" s="99" customFormat="1" x14ac:dyDescent="0.25">
      <c r="C476" s="365"/>
      <c r="E476" s="365"/>
      <c r="F476" s="365"/>
      <c r="G476" s="365"/>
      <c r="H476" s="365"/>
      <c r="I476" s="365"/>
      <c r="J476" s="365"/>
      <c r="K476" s="365"/>
      <c r="L476" s="365"/>
    </row>
    <row r="477" spans="3:12" s="99" customFormat="1" x14ac:dyDescent="0.25">
      <c r="C477" s="365"/>
      <c r="E477" s="365"/>
      <c r="F477" s="365"/>
      <c r="G477" s="365"/>
      <c r="H477" s="365"/>
      <c r="I477" s="365"/>
      <c r="J477" s="365"/>
      <c r="K477" s="365"/>
      <c r="L477" s="365"/>
    </row>
    <row r="478" spans="3:12" s="99" customFormat="1" x14ac:dyDescent="0.25">
      <c r="C478" s="365"/>
      <c r="E478" s="365"/>
      <c r="F478" s="365"/>
      <c r="G478" s="365"/>
      <c r="H478" s="365"/>
      <c r="I478" s="365"/>
      <c r="J478" s="365"/>
      <c r="K478" s="365"/>
      <c r="L478" s="365"/>
    </row>
    <row r="479" spans="3:12" s="99" customFormat="1" x14ac:dyDescent="0.25">
      <c r="C479" s="365"/>
      <c r="E479" s="365"/>
      <c r="F479" s="365"/>
      <c r="G479" s="365"/>
      <c r="H479" s="365"/>
      <c r="I479" s="365"/>
      <c r="J479" s="365"/>
      <c r="K479" s="365"/>
      <c r="L479" s="365"/>
    </row>
    <row r="480" spans="3:12" s="99" customFormat="1" x14ac:dyDescent="0.25">
      <c r="C480" s="365"/>
      <c r="E480" s="365"/>
      <c r="F480" s="365"/>
      <c r="G480" s="365"/>
      <c r="H480" s="365"/>
      <c r="I480" s="365"/>
      <c r="J480" s="365"/>
      <c r="K480" s="365"/>
      <c r="L480" s="365"/>
    </row>
    <row r="481" spans="3:12" s="99" customFormat="1" x14ac:dyDescent="0.25">
      <c r="C481" s="365"/>
      <c r="E481" s="365"/>
      <c r="F481" s="365"/>
      <c r="G481" s="365"/>
      <c r="H481" s="365"/>
      <c r="I481" s="365"/>
      <c r="J481" s="365"/>
      <c r="K481" s="365"/>
      <c r="L481" s="365"/>
    </row>
    <row r="482" spans="3:12" s="99" customFormat="1" x14ac:dyDescent="0.25">
      <c r="C482" s="365"/>
      <c r="E482" s="365"/>
      <c r="F482" s="365"/>
      <c r="G482" s="365"/>
      <c r="H482" s="365"/>
      <c r="I482" s="365"/>
      <c r="J482" s="365"/>
      <c r="K482" s="365"/>
      <c r="L482" s="365"/>
    </row>
    <row r="483" spans="3:12" s="99" customFormat="1" x14ac:dyDescent="0.25">
      <c r="C483" s="365"/>
      <c r="E483" s="365"/>
      <c r="F483" s="365"/>
      <c r="G483" s="365"/>
      <c r="H483" s="365"/>
      <c r="I483" s="365"/>
      <c r="J483" s="365"/>
      <c r="K483" s="365"/>
      <c r="L483" s="365"/>
    </row>
    <row r="484" spans="3:12" s="99" customFormat="1" x14ac:dyDescent="0.25">
      <c r="C484" s="365"/>
      <c r="E484" s="365"/>
      <c r="F484" s="365"/>
      <c r="G484" s="365"/>
      <c r="H484" s="365"/>
      <c r="I484" s="365"/>
      <c r="J484" s="365"/>
      <c r="K484" s="365"/>
      <c r="L484" s="365"/>
    </row>
    <row r="485" spans="3:12" s="99" customFormat="1" x14ac:dyDescent="0.25">
      <c r="C485" s="365"/>
      <c r="E485" s="365"/>
      <c r="F485" s="365"/>
      <c r="G485" s="365"/>
      <c r="H485" s="365"/>
      <c r="I485" s="365"/>
      <c r="J485" s="365"/>
      <c r="K485" s="365"/>
      <c r="L485" s="365"/>
    </row>
    <row r="486" spans="3:12" s="99" customFormat="1" x14ac:dyDescent="0.25">
      <c r="C486" s="365"/>
      <c r="E486" s="365"/>
      <c r="F486" s="365"/>
      <c r="G486" s="365"/>
      <c r="H486" s="365"/>
      <c r="I486" s="365"/>
      <c r="J486" s="365"/>
      <c r="K486" s="365"/>
      <c r="L486" s="365"/>
    </row>
    <row r="487" spans="3:12" s="99" customFormat="1" x14ac:dyDescent="0.25">
      <c r="C487" s="365"/>
      <c r="E487" s="365"/>
      <c r="F487" s="365"/>
      <c r="G487" s="365"/>
      <c r="H487" s="365"/>
      <c r="I487" s="365"/>
      <c r="J487" s="365"/>
      <c r="K487" s="365"/>
      <c r="L487" s="365"/>
    </row>
    <row r="488" spans="3:12" s="99" customFormat="1" x14ac:dyDescent="0.25">
      <c r="C488" s="365"/>
      <c r="E488" s="365"/>
      <c r="F488" s="365"/>
      <c r="G488" s="365"/>
      <c r="H488" s="365"/>
      <c r="I488" s="365"/>
      <c r="J488" s="365"/>
      <c r="K488" s="365"/>
      <c r="L488" s="365"/>
    </row>
    <row r="489" spans="3:12" s="99" customFormat="1" x14ac:dyDescent="0.25">
      <c r="C489" s="365"/>
      <c r="E489" s="365"/>
      <c r="F489" s="365"/>
      <c r="G489" s="365"/>
      <c r="H489" s="365"/>
      <c r="I489" s="365"/>
      <c r="J489" s="365"/>
      <c r="K489" s="365"/>
      <c r="L489" s="365"/>
    </row>
    <row r="490" spans="3:12" s="99" customFormat="1" x14ac:dyDescent="0.25">
      <c r="C490" s="365"/>
      <c r="E490" s="365"/>
      <c r="F490" s="365"/>
      <c r="G490" s="365"/>
      <c r="H490" s="365"/>
      <c r="I490" s="365"/>
      <c r="J490" s="365"/>
      <c r="K490" s="365"/>
      <c r="L490" s="365"/>
    </row>
    <row r="491" spans="3:12" s="99" customFormat="1" x14ac:dyDescent="0.25">
      <c r="C491" s="365"/>
      <c r="E491" s="365"/>
      <c r="F491" s="365"/>
      <c r="G491" s="365"/>
      <c r="H491" s="365"/>
      <c r="I491" s="365"/>
      <c r="J491" s="365"/>
      <c r="K491" s="365"/>
      <c r="L491" s="365"/>
    </row>
    <row r="492" spans="3:12" s="99" customFormat="1" x14ac:dyDescent="0.25">
      <c r="C492" s="365"/>
      <c r="E492" s="365"/>
      <c r="F492" s="365"/>
      <c r="G492" s="365"/>
      <c r="H492" s="365"/>
      <c r="I492" s="365"/>
      <c r="J492" s="365"/>
      <c r="K492" s="365"/>
      <c r="L492" s="365"/>
    </row>
    <row r="493" spans="3:12" s="99" customFormat="1" x14ac:dyDescent="0.25">
      <c r="C493" s="365"/>
      <c r="E493" s="365"/>
      <c r="F493" s="365"/>
      <c r="G493" s="365"/>
      <c r="H493" s="365"/>
      <c r="I493" s="365"/>
      <c r="J493" s="365"/>
      <c r="K493" s="365"/>
      <c r="L493" s="365"/>
    </row>
    <row r="494" spans="3:12" s="99" customFormat="1" x14ac:dyDescent="0.25">
      <c r="C494" s="365"/>
      <c r="E494" s="365"/>
      <c r="F494" s="365"/>
      <c r="G494" s="365"/>
      <c r="H494" s="365"/>
      <c r="I494" s="365"/>
      <c r="J494" s="365"/>
      <c r="K494" s="365"/>
      <c r="L494" s="365"/>
    </row>
    <row r="495" spans="3:12" s="99" customFormat="1" x14ac:dyDescent="0.25">
      <c r="C495" s="365"/>
      <c r="E495" s="365"/>
      <c r="F495" s="365"/>
      <c r="G495" s="365"/>
      <c r="H495" s="365"/>
      <c r="I495" s="365"/>
      <c r="J495" s="365"/>
      <c r="K495" s="365"/>
      <c r="L495" s="365"/>
    </row>
    <row r="496" spans="3:12" s="99" customFormat="1" x14ac:dyDescent="0.25">
      <c r="C496" s="365"/>
      <c r="E496" s="365"/>
      <c r="F496" s="365"/>
      <c r="G496" s="365"/>
      <c r="H496" s="365"/>
      <c r="I496" s="365"/>
      <c r="J496" s="365"/>
      <c r="K496" s="365"/>
      <c r="L496" s="365"/>
    </row>
    <row r="497" spans="3:12" s="99" customFormat="1" x14ac:dyDescent="0.25">
      <c r="C497" s="365"/>
      <c r="E497" s="365"/>
      <c r="F497" s="365"/>
      <c r="G497" s="365"/>
      <c r="H497" s="365"/>
      <c r="I497" s="365"/>
      <c r="J497" s="365"/>
      <c r="K497" s="365"/>
      <c r="L497" s="365"/>
    </row>
    <row r="498" spans="3:12" s="99" customFormat="1" x14ac:dyDescent="0.25">
      <c r="C498" s="365"/>
      <c r="E498" s="365"/>
      <c r="F498" s="365"/>
      <c r="G498" s="365"/>
      <c r="H498" s="365"/>
      <c r="I498" s="365"/>
      <c r="J498" s="365"/>
      <c r="K498" s="365"/>
      <c r="L498" s="365"/>
    </row>
  </sheetData>
  <mergeCells count="114">
    <mergeCell ref="M1:M5"/>
    <mergeCell ref="N1:N5"/>
    <mergeCell ref="O1:O5"/>
    <mergeCell ref="P1:P5"/>
    <mergeCell ref="A7:A15"/>
    <mergeCell ref="B7:B15"/>
    <mergeCell ref="M15:P15"/>
    <mergeCell ref="G1:I5"/>
    <mergeCell ref="J1:L5"/>
    <mergeCell ref="G7:G8"/>
    <mergeCell ref="H7:H8"/>
    <mergeCell ref="I7:I8"/>
    <mergeCell ref="J7:J8"/>
    <mergeCell ref="K7:K8"/>
    <mergeCell ref="L7:L8"/>
    <mergeCell ref="A18:A26"/>
    <mergeCell ref="B18:B26"/>
    <mergeCell ref="A29:A37"/>
    <mergeCell ref="B29:B37"/>
    <mergeCell ref="M37:P37"/>
    <mergeCell ref="M26:P26"/>
    <mergeCell ref="G18:G19"/>
    <mergeCell ref="H18:H19"/>
    <mergeCell ref="I18:I19"/>
    <mergeCell ref="J18:J19"/>
    <mergeCell ref="K18:K19"/>
    <mergeCell ref="L18:L19"/>
    <mergeCell ref="G29:G30"/>
    <mergeCell ref="H29:H30"/>
    <mergeCell ref="I29:I30"/>
    <mergeCell ref="J29:J30"/>
    <mergeCell ref="K29:K30"/>
    <mergeCell ref="L29:L30"/>
    <mergeCell ref="A40:A48"/>
    <mergeCell ref="B40:B48"/>
    <mergeCell ref="A51:A58"/>
    <mergeCell ref="B51:B58"/>
    <mergeCell ref="M58:P58"/>
    <mergeCell ref="M48:P48"/>
    <mergeCell ref="G51:G52"/>
    <mergeCell ref="H51:H52"/>
    <mergeCell ref="I51:I52"/>
    <mergeCell ref="J51:J52"/>
    <mergeCell ref="K51:K52"/>
    <mergeCell ref="L51:L52"/>
    <mergeCell ref="G40:G41"/>
    <mergeCell ref="H40:H41"/>
    <mergeCell ref="I40:I41"/>
    <mergeCell ref="J40:J41"/>
    <mergeCell ref="K40:K41"/>
    <mergeCell ref="L40:L41"/>
    <mergeCell ref="A61:A69"/>
    <mergeCell ref="B61:B69"/>
    <mergeCell ref="A72:A80"/>
    <mergeCell ref="B72:B80"/>
    <mergeCell ref="M80:P80"/>
    <mergeCell ref="M69:P69"/>
    <mergeCell ref="G61:G62"/>
    <mergeCell ref="H61:H62"/>
    <mergeCell ref="I61:I62"/>
    <mergeCell ref="J61:J62"/>
    <mergeCell ref="K61:K62"/>
    <mergeCell ref="L61:L62"/>
    <mergeCell ref="G72:G73"/>
    <mergeCell ref="H72:H73"/>
    <mergeCell ref="I72:I73"/>
    <mergeCell ref="J72:J73"/>
    <mergeCell ref="K72:K73"/>
    <mergeCell ref="L72:L73"/>
    <mergeCell ref="A83:A91"/>
    <mergeCell ref="B83:B91"/>
    <mergeCell ref="A94:A102"/>
    <mergeCell ref="B94:B102"/>
    <mergeCell ref="M124:P124"/>
    <mergeCell ref="M113:P113"/>
    <mergeCell ref="M102:P102"/>
    <mergeCell ref="M91:P91"/>
    <mergeCell ref="A105:A113"/>
    <mergeCell ref="B105:B113"/>
    <mergeCell ref="G94:G95"/>
    <mergeCell ref="H94:H95"/>
    <mergeCell ref="I94:I95"/>
    <mergeCell ref="J94:J95"/>
    <mergeCell ref="K94:K95"/>
    <mergeCell ref="L94:L95"/>
    <mergeCell ref="G83:G84"/>
    <mergeCell ref="H83:H84"/>
    <mergeCell ref="I83:I84"/>
    <mergeCell ref="J83:J84"/>
    <mergeCell ref="K83:K84"/>
    <mergeCell ref="L83:L84"/>
    <mergeCell ref="L105:L106"/>
    <mergeCell ref="G105:G106"/>
    <mergeCell ref="H105:H106"/>
    <mergeCell ref="I105:I106"/>
    <mergeCell ref="J105:J106"/>
    <mergeCell ref="K105:K106"/>
    <mergeCell ref="L127:L128"/>
    <mergeCell ref="M135:P135"/>
    <mergeCell ref="A116:A124"/>
    <mergeCell ref="B116:B124"/>
    <mergeCell ref="A127:A135"/>
    <mergeCell ref="B127:B135"/>
    <mergeCell ref="G127:G128"/>
    <mergeCell ref="H127:H128"/>
    <mergeCell ref="I127:I128"/>
    <mergeCell ref="J127:J128"/>
    <mergeCell ref="K127:K128"/>
    <mergeCell ref="G116:G117"/>
    <mergeCell ref="H116:H117"/>
    <mergeCell ref="I116:I117"/>
    <mergeCell ref="J116:J117"/>
    <mergeCell ref="K116:K117"/>
    <mergeCell ref="L116:L117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0000"/>
  </sheetPr>
  <dimension ref="A1:AX325"/>
  <sheetViews>
    <sheetView tabSelected="1" topLeftCell="A304" zoomScale="70" zoomScaleNormal="70" workbookViewId="0">
      <selection activeCell="F312" sqref="F312"/>
    </sheetView>
  </sheetViews>
  <sheetFormatPr defaultColWidth="0" defaultRowHeight="18" x14ac:dyDescent="0.25"/>
  <cols>
    <col min="1" max="1" width="30.85546875" customWidth="1"/>
    <col min="2" max="2" width="17.7109375" customWidth="1"/>
    <col min="3" max="3" width="14" style="470" customWidth="1"/>
    <col min="4" max="4" width="36.42578125" customWidth="1"/>
    <col min="5" max="5" width="17.85546875" customWidth="1"/>
    <col min="6" max="6" width="17.140625" customWidth="1"/>
    <col min="7" max="12" width="8.7109375" customWidth="1"/>
    <col min="13" max="13" width="16.7109375" customWidth="1"/>
    <col min="14" max="14" width="11" customWidth="1"/>
    <col min="15" max="15" width="11.28515625" customWidth="1"/>
    <col min="16" max="16" width="13.5703125" customWidth="1"/>
    <col min="17" max="50" width="0" style="99" hidden="1" customWidth="1"/>
    <col min="51" max="16384" width="9.140625" hidden="1"/>
  </cols>
  <sheetData>
    <row r="1" spans="1:17" ht="20.25" customHeight="1" x14ac:dyDescent="0.2">
      <c r="A1" s="60" t="s">
        <v>391</v>
      </c>
      <c r="B1" s="88" t="s">
        <v>5</v>
      </c>
      <c r="C1" s="459"/>
      <c r="D1" s="88" t="s">
        <v>5</v>
      </c>
      <c r="E1" s="88"/>
      <c r="F1" s="88"/>
      <c r="G1" s="853" t="s">
        <v>1413</v>
      </c>
      <c r="H1" s="854"/>
      <c r="I1" s="855"/>
      <c r="J1" s="853" t="s">
        <v>1414</v>
      </c>
      <c r="K1" s="854"/>
      <c r="L1" s="855"/>
      <c r="M1" s="963" t="s">
        <v>9</v>
      </c>
      <c r="N1" s="963" t="s">
        <v>10</v>
      </c>
      <c r="O1" s="963" t="s">
        <v>11</v>
      </c>
      <c r="P1" s="963" t="s">
        <v>12</v>
      </c>
    </row>
    <row r="2" spans="1:17" ht="23.25" customHeight="1" x14ac:dyDescent="0.2">
      <c r="A2" s="61" t="s">
        <v>1</v>
      </c>
      <c r="B2" s="89" t="s">
        <v>1010</v>
      </c>
      <c r="C2" s="460"/>
      <c r="D2" s="89" t="s">
        <v>59</v>
      </c>
      <c r="E2" s="89"/>
      <c r="F2" s="89"/>
      <c r="G2" s="856"/>
      <c r="H2" s="857"/>
      <c r="I2" s="858"/>
      <c r="J2" s="856"/>
      <c r="K2" s="857"/>
      <c r="L2" s="858"/>
      <c r="M2" s="964"/>
      <c r="N2" s="964"/>
      <c r="O2" s="964"/>
      <c r="P2" s="964"/>
    </row>
    <row r="3" spans="1:17" ht="18.75" customHeight="1" x14ac:dyDescent="0.2">
      <c r="A3" s="61" t="s">
        <v>2</v>
      </c>
      <c r="B3" s="90"/>
      <c r="C3" s="461"/>
      <c r="D3" s="89" t="s">
        <v>60</v>
      </c>
      <c r="E3" s="89"/>
      <c r="F3" s="89"/>
      <c r="G3" s="856"/>
      <c r="H3" s="857"/>
      <c r="I3" s="858"/>
      <c r="J3" s="856"/>
      <c r="K3" s="857"/>
      <c r="L3" s="858"/>
      <c r="M3" s="964"/>
      <c r="N3" s="964"/>
      <c r="O3" s="964"/>
      <c r="P3" s="964"/>
    </row>
    <row r="4" spans="1:17" ht="20.25" x14ac:dyDescent="0.2">
      <c r="A4" s="61" t="s">
        <v>58</v>
      </c>
      <c r="B4" s="90"/>
      <c r="C4" s="461"/>
      <c r="D4" s="90"/>
      <c r="E4" s="90"/>
      <c r="F4" s="90"/>
      <c r="G4" s="856"/>
      <c r="H4" s="857"/>
      <c r="I4" s="858"/>
      <c r="J4" s="856"/>
      <c r="K4" s="857"/>
      <c r="L4" s="858"/>
      <c r="M4" s="964"/>
      <c r="N4" s="964"/>
      <c r="O4" s="964"/>
      <c r="P4" s="964"/>
    </row>
    <row r="5" spans="1:17" ht="21" thickBot="1" x14ac:dyDescent="0.25">
      <c r="A5" s="62" t="s">
        <v>4</v>
      </c>
      <c r="B5" s="91"/>
      <c r="C5" s="462"/>
      <c r="D5" s="91"/>
      <c r="E5" s="91"/>
      <c r="F5" s="91"/>
      <c r="G5" s="859"/>
      <c r="H5" s="860"/>
      <c r="I5" s="861"/>
      <c r="J5" s="859"/>
      <c r="K5" s="860"/>
      <c r="L5" s="861"/>
      <c r="M5" s="965"/>
      <c r="N5" s="965"/>
      <c r="O5" s="965"/>
      <c r="P5" s="965"/>
    </row>
    <row r="6" spans="1:17" ht="41.25" customHeight="1" thickBot="1" x14ac:dyDescent="0.25">
      <c r="A6" s="690">
        <v>44892</v>
      </c>
      <c r="B6" s="91"/>
      <c r="C6" s="364" t="s">
        <v>1309</v>
      </c>
      <c r="D6" s="170" t="s">
        <v>1224</v>
      </c>
      <c r="E6" s="367" t="s">
        <v>1308</v>
      </c>
      <c r="F6" s="475" t="s">
        <v>1381</v>
      </c>
      <c r="G6" s="475" t="s">
        <v>1415</v>
      </c>
      <c r="H6" s="681" t="s">
        <v>1416</v>
      </c>
      <c r="I6" s="475" t="s">
        <v>1417</v>
      </c>
      <c r="J6" s="681" t="s">
        <v>1319</v>
      </c>
      <c r="K6" s="475" t="s">
        <v>1418</v>
      </c>
      <c r="L6" s="475" t="s">
        <v>1419</v>
      </c>
      <c r="M6" s="124" t="str">
        <f>'Данные по ТП'!C200</f>
        <v>ТМ-160/6</v>
      </c>
      <c r="N6" s="125" t="s">
        <v>1225</v>
      </c>
      <c r="O6" s="124" t="s">
        <v>5</v>
      </c>
      <c r="P6" s="126">
        <f>'Данные по ТП'!F200</f>
        <v>498</v>
      </c>
    </row>
    <row r="7" spans="1:17" ht="19.5" customHeight="1" thickBot="1" x14ac:dyDescent="0.25">
      <c r="A7" s="850" t="s">
        <v>1687</v>
      </c>
      <c r="B7" s="991" t="s">
        <v>1050</v>
      </c>
      <c r="C7" s="378">
        <v>1</v>
      </c>
      <c r="D7" s="302" t="s">
        <v>1024</v>
      </c>
      <c r="E7" s="302"/>
      <c r="F7" s="655">
        <f>((O7*1.73*220*0.9)/1000)+((N7*1.73*220*0.9)/1000)+((M7*1.73*220*0.9)/1000)</f>
        <v>0</v>
      </c>
      <c r="G7" s="845">
        <v>225</v>
      </c>
      <c r="H7" s="845">
        <v>225</v>
      </c>
      <c r="I7" s="845">
        <v>222</v>
      </c>
      <c r="J7" s="845">
        <v>419</v>
      </c>
      <c r="K7" s="845">
        <v>420</v>
      </c>
      <c r="L7" s="845">
        <v>421</v>
      </c>
      <c r="M7" s="341"/>
      <c r="N7" s="286"/>
      <c r="O7" s="286"/>
      <c r="P7" s="285"/>
    </row>
    <row r="8" spans="1:17" ht="19.5" thickBot="1" x14ac:dyDescent="0.25">
      <c r="A8" s="862"/>
      <c r="B8" s="971"/>
      <c r="C8" s="378">
        <v>2</v>
      </c>
      <c r="D8" s="302" t="s">
        <v>792</v>
      </c>
      <c r="E8" s="302"/>
      <c r="F8" s="655">
        <f t="shared" ref="F8:F11" si="0">((O8*1.73*220*0.9)/1000)+((N8*1.73*220*0.9)/1000)+((M8*1.73*220*0.9)/1000)</f>
        <v>0</v>
      </c>
      <c r="G8" s="846"/>
      <c r="H8" s="846"/>
      <c r="I8" s="846"/>
      <c r="J8" s="846"/>
      <c r="K8" s="846"/>
      <c r="L8" s="846"/>
      <c r="M8" s="341"/>
      <c r="N8" s="286"/>
      <c r="O8" s="286"/>
      <c r="P8" s="285"/>
    </row>
    <row r="9" spans="1:17" ht="19.5" thickBot="1" x14ac:dyDescent="0.25">
      <c r="A9" s="862"/>
      <c r="B9" s="971"/>
      <c r="C9" s="378">
        <v>3</v>
      </c>
      <c r="D9" s="302" t="s">
        <v>793</v>
      </c>
      <c r="E9" s="302"/>
      <c r="F9" s="655">
        <f t="shared" si="0"/>
        <v>0</v>
      </c>
      <c r="G9" s="655"/>
      <c r="H9" s="655"/>
      <c r="I9" s="655"/>
      <c r="J9" s="655"/>
      <c r="K9" s="655"/>
      <c r="L9" s="655"/>
      <c r="M9" s="341"/>
      <c r="N9" s="286"/>
      <c r="O9" s="286"/>
      <c r="P9" s="285"/>
    </row>
    <row r="10" spans="1:17" ht="19.5" thickBot="1" x14ac:dyDescent="0.25">
      <c r="A10" s="862"/>
      <c r="B10" s="971"/>
      <c r="C10" s="378">
        <v>4</v>
      </c>
      <c r="D10" s="302" t="s">
        <v>794</v>
      </c>
      <c r="E10" s="302"/>
      <c r="F10" s="655">
        <f t="shared" si="0"/>
        <v>0</v>
      </c>
      <c r="G10" s="655"/>
      <c r="H10" s="655"/>
      <c r="I10" s="655"/>
      <c r="J10" s="655"/>
      <c r="K10" s="655"/>
      <c r="L10" s="655"/>
      <c r="M10" s="341"/>
      <c r="N10" s="286"/>
      <c r="O10" s="286"/>
      <c r="P10" s="285"/>
    </row>
    <row r="11" spans="1:17" ht="19.5" thickBot="1" x14ac:dyDescent="0.25">
      <c r="A11" s="862"/>
      <c r="B11" s="971"/>
      <c r="C11" s="378">
        <v>5</v>
      </c>
      <c r="D11" s="302" t="s">
        <v>1022</v>
      </c>
      <c r="E11" s="302"/>
      <c r="F11" s="655">
        <f t="shared" si="0"/>
        <v>26.718119999999999</v>
      </c>
      <c r="G11" s="655"/>
      <c r="H11" s="655"/>
      <c r="I11" s="655"/>
      <c r="J11" s="655"/>
      <c r="K11" s="655"/>
      <c r="L11" s="655"/>
      <c r="M11" s="341">
        <v>11</v>
      </c>
      <c r="N11" s="286">
        <v>35</v>
      </c>
      <c r="O11" s="286">
        <v>32</v>
      </c>
      <c r="P11" s="285">
        <v>12</v>
      </c>
    </row>
    <row r="12" spans="1:17" ht="19.5" thickBot="1" x14ac:dyDescent="0.25">
      <c r="A12" s="862"/>
      <c r="B12" s="971"/>
      <c r="C12" s="378">
        <v>6</v>
      </c>
      <c r="D12" s="302" t="s">
        <v>1017</v>
      </c>
      <c r="E12" s="302"/>
      <c r="F12" s="302"/>
      <c r="G12" s="302"/>
      <c r="H12" s="302"/>
      <c r="I12" s="302"/>
      <c r="J12" s="302"/>
      <c r="K12" s="302"/>
      <c r="L12" s="302"/>
      <c r="M12" s="341"/>
      <c r="N12" s="286"/>
      <c r="O12" s="286"/>
      <c r="P12" s="285"/>
    </row>
    <row r="13" spans="1:17" ht="19.5" thickBot="1" x14ac:dyDescent="0.25">
      <c r="A13" s="862"/>
      <c r="B13" s="971"/>
      <c r="C13" s="463"/>
      <c r="D13" s="303"/>
      <c r="E13" s="303"/>
      <c r="F13" s="303"/>
      <c r="G13" s="303"/>
      <c r="H13" s="303"/>
      <c r="I13" s="303"/>
      <c r="J13" s="303"/>
      <c r="K13" s="303"/>
      <c r="L13" s="303"/>
      <c r="M13" s="342"/>
      <c r="N13" s="287"/>
      <c r="O13" s="287"/>
      <c r="P13" s="287"/>
    </row>
    <row r="14" spans="1:17" ht="19.5" thickBot="1" x14ac:dyDescent="0.25">
      <c r="A14" s="862"/>
      <c r="B14" s="971"/>
      <c r="C14" s="463"/>
      <c r="D14" s="102" t="s">
        <v>1217</v>
      </c>
      <c r="E14" s="102"/>
      <c r="F14" s="102"/>
      <c r="G14" s="102"/>
      <c r="H14" s="102"/>
      <c r="I14" s="102"/>
      <c r="J14" s="102"/>
      <c r="K14" s="102"/>
      <c r="L14" s="102"/>
      <c r="M14" s="289">
        <f>SUM(M7:M12)</f>
        <v>11</v>
      </c>
      <c r="N14" s="289">
        <f>SUM(N7:N12)</f>
        <v>35</v>
      </c>
      <c r="O14" s="289">
        <f>SUM(O7:O12)</f>
        <v>32</v>
      </c>
      <c r="P14" s="289">
        <f>SUM(P7:P12)</f>
        <v>12</v>
      </c>
    </row>
    <row r="15" spans="1:17" ht="19.5" thickBot="1" x14ac:dyDescent="0.25">
      <c r="A15" s="862"/>
      <c r="B15" s="971"/>
      <c r="C15" s="461"/>
      <c r="D15" s="3" t="s">
        <v>1188</v>
      </c>
      <c r="E15" s="3"/>
      <c r="F15" s="3"/>
      <c r="G15" s="3"/>
      <c r="H15" s="3"/>
      <c r="I15" s="3"/>
      <c r="J15" s="3"/>
      <c r="K15" s="3"/>
      <c r="L15" s="3"/>
      <c r="M15" s="130">
        <f t="shared" ref="M15:O15" si="1">(M14*1.73*220*0.9)/1000</f>
        <v>3.7679400000000003</v>
      </c>
      <c r="N15" s="130">
        <f t="shared" si="1"/>
        <v>11.988899999999999</v>
      </c>
      <c r="O15" s="130">
        <f t="shared" si="1"/>
        <v>10.96128</v>
      </c>
      <c r="P15" s="131"/>
      <c r="Q15" s="156"/>
    </row>
    <row r="16" spans="1:17" ht="18.75" thickBot="1" x14ac:dyDescent="0.25">
      <c r="A16" s="863"/>
      <c r="B16" s="972"/>
      <c r="C16" s="462"/>
      <c r="D16" s="3" t="s">
        <v>1216</v>
      </c>
      <c r="E16" s="344"/>
      <c r="F16" s="344"/>
      <c r="G16" s="344"/>
      <c r="H16" s="344"/>
      <c r="I16" s="344"/>
      <c r="J16" s="344"/>
      <c r="K16" s="344"/>
      <c r="L16" s="344"/>
      <c r="M16" s="869">
        <f>(M15+N15+O15)</f>
        <v>26.718119999999999</v>
      </c>
      <c r="N16" s="870"/>
      <c r="O16" s="870"/>
      <c r="P16" s="871"/>
      <c r="Q16" s="156"/>
    </row>
    <row r="17" spans="1:17" ht="25.5" customHeight="1" thickBot="1" x14ac:dyDescent="0.25">
      <c r="A17" s="604"/>
      <c r="B17" s="604"/>
      <c r="C17" s="604"/>
      <c r="D17" s="598" t="str">
        <f>HYPERLINK("#Оглавление!h17","&lt;&lt;&lt;&lt;&lt;")</f>
        <v>&lt;&lt;&lt;&lt;&lt;</v>
      </c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156"/>
    </row>
    <row r="18" spans="1:17" ht="36" customHeight="1" thickBot="1" x14ac:dyDescent="0.25">
      <c r="A18" s="690">
        <v>44894</v>
      </c>
      <c r="B18" s="998" t="s">
        <v>1051</v>
      </c>
      <c r="C18" s="466" t="s">
        <v>1309</v>
      </c>
      <c r="D18" s="170" t="s">
        <v>1224</v>
      </c>
      <c r="E18" s="367" t="s">
        <v>1308</v>
      </c>
      <c r="F18" s="475" t="s">
        <v>1381</v>
      </c>
      <c r="G18" s="475" t="s">
        <v>1415</v>
      </c>
      <c r="H18" s="681" t="s">
        <v>1416</v>
      </c>
      <c r="I18" s="475" t="s">
        <v>1417</v>
      </c>
      <c r="J18" s="681" t="s">
        <v>1319</v>
      </c>
      <c r="K18" s="475" t="s">
        <v>1418</v>
      </c>
      <c r="L18" s="475" t="s">
        <v>1419</v>
      </c>
      <c r="M18" s="124" t="str">
        <f>'Данные по ТП'!C201</f>
        <v>ТМ-400/6</v>
      </c>
      <c r="N18" s="125" t="s">
        <v>1225</v>
      </c>
      <c r="O18" s="124" t="s">
        <v>5</v>
      </c>
      <c r="P18" s="126">
        <f>'Данные по ТП'!F201</f>
        <v>202</v>
      </c>
      <c r="Q18" s="156"/>
    </row>
    <row r="19" spans="1:17" ht="19.5" thickBot="1" x14ac:dyDescent="0.25">
      <c r="A19" s="1002" t="s">
        <v>1770</v>
      </c>
      <c r="B19" s="998"/>
      <c r="C19" s="467" t="s">
        <v>1320</v>
      </c>
      <c r="D19" s="303" t="s">
        <v>1052</v>
      </c>
      <c r="E19" s="303"/>
      <c r="F19" s="655">
        <f>((O19*1.73*220*0.9)/1000)+((N19*1.73*220*0.9)/1000)+((M19*1.73*220*0.9)/1000)</f>
        <v>0</v>
      </c>
      <c r="G19" s="845">
        <v>244</v>
      </c>
      <c r="H19" s="845">
        <v>240</v>
      </c>
      <c r="I19" s="845">
        <v>246</v>
      </c>
      <c r="J19" s="845">
        <v>424</v>
      </c>
      <c r="K19" s="845">
        <v>423</v>
      </c>
      <c r="L19" s="845">
        <v>423</v>
      </c>
      <c r="M19" s="342"/>
      <c r="N19" s="287"/>
      <c r="O19" s="287"/>
      <c r="P19" s="287"/>
    </row>
    <row r="20" spans="1:17" ht="19.5" thickBot="1" x14ac:dyDescent="0.25">
      <c r="A20" s="1003"/>
      <c r="B20" s="998"/>
      <c r="C20" s="467" t="s">
        <v>1497</v>
      </c>
      <c r="D20" s="303" t="s">
        <v>1592</v>
      </c>
      <c r="E20" s="303"/>
      <c r="F20" s="655">
        <f t="shared" ref="F20:F23" si="2">((O20*1.73*220*0.9)/1000)+((N20*1.73*220*0.9)/1000)+((M20*1.73*220*0.9)/1000)</f>
        <v>3.4254000000000002</v>
      </c>
      <c r="G20" s="846"/>
      <c r="H20" s="846"/>
      <c r="I20" s="846"/>
      <c r="J20" s="846"/>
      <c r="K20" s="846"/>
      <c r="L20" s="846"/>
      <c r="M20" s="342">
        <v>10</v>
      </c>
      <c r="N20" s="287">
        <v>0</v>
      </c>
      <c r="O20" s="287">
        <v>0</v>
      </c>
      <c r="P20" s="287">
        <v>10</v>
      </c>
    </row>
    <row r="21" spans="1:17" ht="19.5" thickBot="1" x14ac:dyDescent="0.25">
      <c r="A21" s="1003"/>
      <c r="B21" s="998"/>
      <c r="C21" s="467" t="s">
        <v>1321</v>
      </c>
      <c r="D21" s="303" t="s">
        <v>1053</v>
      </c>
      <c r="E21" s="303"/>
      <c r="F21" s="655">
        <f t="shared" si="2"/>
        <v>11.646360000000001</v>
      </c>
      <c r="G21" s="655"/>
      <c r="H21" s="655"/>
      <c r="I21" s="655"/>
      <c r="J21" s="655"/>
      <c r="K21" s="655"/>
      <c r="L21" s="655"/>
      <c r="M21" s="342">
        <v>10</v>
      </c>
      <c r="N21" s="287">
        <v>9</v>
      </c>
      <c r="O21" s="287">
        <v>15</v>
      </c>
      <c r="P21" s="287">
        <v>2</v>
      </c>
    </row>
    <row r="22" spans="1:17" ht="19.5" thickBot="1" x14ac:dyDescent="0.25">
      <c r="A22" s="1003"/>
      <c r="B22" s="998"/>
      <c r="C22" s="467" t="s">
        <v>1322</v>
      </c>
      <c r="D22" s="303" t="s">
        <v>1054</v>
      </c>
      <c r="E22" s="303"/>
      <c r="F22" s="655">
        <f t="shared" si="2"/>
        <v>0.68508000000000002</v>
      </c>
      <c r="G22" s="655"/>
      <c r="H22" s="655"/>
      <c r="I22" s="655"/>
      <c r="J22" s="655"/>
      <c r="K22" s="655"/>
      <c r="L22" s="655"/>
      <c r="M22" s="342">
        <v>2</v>
      </c>
      <c r="N22" s="287">
        <v>0</v>
      </c>
      <c r="O22" s="287">
        <v>0</v>
      </c>
      <c r="P22" s="287">
        <v>2</v>
      </c>
    </row>
    <row r="23" spans="1:17" ht="19.5" thickBot="1" x14ac:dyDescent="0.25">
      <c r="A23" s="1003"/>
      <c r="B23" s="998"/>
      <c r="C23" s="467" t="s">
        <v>1323</v>
      </c>
      <c r="D23" s="303" t="s">
        <v>1055</v>
      </c>
      <c r="E23" s="303"/>
      <c r="F23" s="655">
        <f t="shared" si="2"/>
        <v>0</v>
      </c>
      <c r="G23" s="655"/>
      <c r="H23" s="655"/>
      <c r="I23" s="655"/>
      <c r="J23" s="655"/>
      <c r="K23" s="655"/>
      <c r="L23" s="655"/>
      <c r="M23" s="342"/>
      <c r="N23" s="287"/>
      <c r="O23" s="287"/>
      <c r="P23" s="287"/>
    </row>
    <row r="24" spans="1:17" ht="19.5" thickBot="1" x14ac:dyDescent="0.25">
      <c r="A24" s="1003"/>
      <c r="B24" s="998"/>
      <c r="C24" s="467"/>
      <c r="D24" s="101" t="s">
        <v>1217</v>
      </c>
      <c r="E24" s="101"/>
      <c r="F24" s="101"/>
      <c r="G24" s="101"/>
      <c r="H24" s="101"/>
      <c r="I24" s="101"/>
      <c r="J24" s="101"/>
      <c r="K24" s="101"/>
      <c r="L24" s="101"/>
      <c r="M24" s="92">
        <f>SUM(M20:M23)</f>
        <v>22</v>
      </c>
      <c r="N24" s="92">
        <f>SUM(N20:N23)</f>
        <v>9</v>
      </c>
      <c r="O24" s="92">
        <f>SUM(O20:O23)</f>
        <v>15</v>
      </c>
      <c r="P24" s="92">
        <f>SUM(P20:P23)</f>
        <v>14</v>
      </c>
    </row>
    <row r="25" spans="1:17" ht="19.5" thickBot="1" x14ac:dyDescent="0.25">
      <c r="A25" s="1003"/>
      <c r="B25" s="998"/>
      <c r="C25" s="467"/>
      <c r="D25" s="101" t="s">
        <v>1188</v>
      </c>
      <c r="E25" s="3"/>
      <c r="F25" s="3"/>
      <c r="G25" s="3"/>
      <c r="H25" s="3"/>
      <c r="I25" s="3"/>
      <c r="J25" s="3"/>
      <c r="K25" s="3"/>
      <c r="L25" s="3"/>
      <c r="M25" s="130">
        <f t="shared" ref="M25:O25" si="3">(M24*1.73*220*0.9)/1000</f>
        <v>7.5358800000000006</v>
      </c>
      <c r="N25" s="130">
        <f t="shared" si="3"/>
        <v>3.0828600000000002</v>
      </c>
      <c r="O25" s="130">
        <f t="shared" si="3"/>
        <v>5.1381000000000006</v>
      </c>
      <c r="P25" s="131"/>
      <c r="Q25" s="156"/>
    </row>
    <row r="26" spans="1:17" ht="18.75" customHeight="1" thickBot="1" x14ac:dyDescent="0.25">
      <c r="A26" s="1004"/>
      <c r="B26" s="998"/>
      <c r="C26" s="464"/>
      <c r="D26" s="101" t="s">
        <v>1216</v>
      </c>
      <c r="E26" s="449"/>
      <c r="F26" s="449"/>
      <c r="G26" s="449"/>
      <c r="H26" s="449"/>
      <c r="I26" s="449"/>
      <c r="J26" s="449"/>
      <c r="K26" s="449"/>
      <c r="L26" s="449"/>
      <c r="M26" s="869">
        <f>(M25+N25+O25)</f>
        <v>15.75684</v>
      </c>
      <c r="N26" s="870"/>
      <c r="O26" s="870"/>
      <c r="P26" s="871"/>
      <c r="Q26" s="156"/>
    </row>
    <row r="27" spans="1:17" ht="50.25" customHeight="1" thickBot="1" x14ac:dyDescent="0.25">
      <c r="A27" s="653"/>
      <c r="B27" s="653"/>
      <c r="C27" s="653"/>
      <c r="D27" s="598" t="str">
        <f>HYPERLINK("#Оглавление!h17","&lt;&lt;&lt;&lt;&lt;")</f>
        <v>&lt;&lt;&lt;&lt;&lt;</v>
      </c>
      <c r="E27" s="653"/>
      <c r="F27" s="653"/>
      <c r="G27" s="653"/>
      <c r="H27" s="653"/>
      <c r="I27" s="653"/>
      <c r="J27" s="653"/>
      <c r="K27" s="653"/>
      <c r="L27" s="653"/>
      <c r="M27" s="653"/>
      <c r="N27" s="653"/>
      <c r="O27" s="653"/>
      <c r="P27" s="653"/>
    </row>
    <row r="28" spans="1:17" ht="41.25" customHeight="1" thickBot="1" x14ac:dyDescent="0.25">
      <c r="A28" s="693">
        <v>44892</v>
      </c>
      <c r="B28" s="991" t="s">
        <v>1056</v>
      </c>
      <c r="C28" s="364" t="s">
        <v>1309</v>
      </c>
      <c r="D28" s="170" t="s">
        <v>1224</v>
      </c>
      <c r="E28" s="367" t="s">
        <v>1308</v>
      </c>
      <c r="F28" s="475" t="s">
        <v>1381</v>
      </c>
      <c r="G28" s="475" t="s">
        <v>1415</v>
      </c>
      <c r="H28" s="681" t="s">
        <v>1416</v>
      </c>
      <c r="I28" s="475" t="s">
        <v>1417</v>
      </c>
      <c r="J28" s="681" t="s">
        <v>1319</v>
      </c>
      <c r="K28" s="475" t="s">
        <v>1418</v>
      </c>
      <c r="L28" s="475" t="s">
        <v>1419</v>
      </c>
      <c r="M28" s="124" t="str">
        <f>'Данные по ТП'!C202</f>
        <v>ТМ-400/6</v>
      </c>
      <c r="N28" s="125" t="s">
        <v>1225</v>
      </c>
      <c r="O28" s="124" t="s">
        <v>5</v>
      </c>
      <c r="P28" s="126" t="str">
        <f>'Данные по ТП'!F202</f>
        <v>Б/Н-8</v>
      </c>
    </row>
    <row r="29" spans="1:17" ht="19.5" customHeight="1" thickBot="1" x14ac:dyDescent="0.25">
      <c r="A29" s="949" t="s">
        <v>1687</v>
      </c>
      <c r="B29" s="971"/>
      <c r="C29" s="461">
        <v>1</v>
      </c>
      <c r="D29" s="302" t="s">
        <v>1024</v>
      </c>
      <c r="E29" s="302"/>
      <c r="F29" s="655">
        <f>((O29*1.73*220*0.9)/1000)+((N29*1.73*220*0.9)/1000)+((M29*1.73*220*0.9)/1000)</f>
        <v>31.171140000000001</v>
      </c>
      <c r="G29" s="845">
        <v>251</v>
      </c>
      <c r="H29" s="845">
        <v>248</v>
      </c>
      <c r="I29" s="845">
        <v>248</v>
      </c>
      <c r="J29" s="845">
        <v>434</v>
      </c>
      <c r="K29" s="845">
        <v>431</v>
      </c>
      <c r="L29" s="845">
        <v>431</v>
      </c>
      <c r="M29" s="341">
        <v>30</v>
      </c>
      <c r="N29" s="286">
        <v>44</v>
      </c>
      <c r="O29" s="286">
        <v>17</v>
      </c>
      <c r="P29" s="285">
        <v>21</v>
      </c>
    </row>
    <row r="30" spans="1:17" ht="19.5" thickBot="1" x14ac:dyDescent="0.25">
      <c r="A30" s="1005"/>
      <c r="B30" s="971"/>
      <c r="C30" s="461">
        <v>2</v>
      </c>
      <c r="D30" s="302" t="s">
        <v>1640</v>
      </c>
      <c r="E30" s="302"/>
      <c r="F30" s="655">
        <f t="shared" ref="F30:F33" si="4">((O30*1.73*220*0.9)/1000)+((N30*1.73*220*0.9)/1000)+((M30*1.73*220*0.9)/1000)</f>
        <v>0</v>
      </c>
      <c r="G30" s="846"/>
      <c r="H30" s="846"/>
      <c r="I30" s="846"/>
      <c r="J30" s="846"/>
      <c r="K30" s="846"/>
      <c r="L30" s="846"/>
      <c r="M30" s="341"/>
      <c r="N30" s="286"/>
      <c r="O30" s="286"/>
      <c r="P30" s="285"/>
    </row>
    <row r="31" spans="1:17" ht="19.5" thickBot="1" x14ac:dyDescent="0.25">
      <c r="A31" s="1005"/>
      <c r="B31" s="971"/>
      <c r="C31" s="461">
        <v>3</v>
      </c>
      <c r="D31" s="302" t="s">
        <v>793</v>
      </c>
      <c r="E31" s="302"/>
      <c r="F31" s="655">
        <f t="shared" si="4"/>
        <v>0.34254000000000001</v>
      </c>
      <c r="G31" s="655"/>
      <c r="H31" s="655"/>
      <c r="I31" s="655"/>
      <c r="J31" s="655"/>
      <c r="K31" s="655"/>
      <c r="L31" s="655"/>
      <c r="M31" s="341">
        <v>1</v>
      </c>
      <c r="N31" s="286">
        <v>0</v>
      </c>
      <c r="O31" s="286">
        <v>0</v>
      </c>
      <c r="P31" s="285">
        <v>1</v>
      </c>
    </row>
    <row r="32" spans="1:17" ht="19.5" thickBot="1" x14ac:dyDescent="0.25">
      <c r="A32" s="1005"/>
      <c r="B32" s="971"/>
      <c r="C32" s="461">
        <v>4</v>
      </c>
      <c r="D32" s="302" t="s">
        <v>794</v>
      </c>
      <c r="E32" s="302"/>
      <c r="F32" s="655">
        <f t="shared" si="4"/>
        <v>0.34254000000000001</v>
      </c>
      <c r="G32" s="655"/>
      <c r="H32" s="655"/>
      <c r="I32" s="655"/>
      <c r="J32" s="655"/>
      <c r="K32" s="655"/>
      <c r="L32" s="655"/>
      <c r="M32" s="341">
        <v>0</v>
      </c>
      <c r="N32" s="286">
        <v>1</v>
      </c>
      <c r="O32" s="286">
        <v>0</v>
      </c>
      <c r="P32" s="285">
        <v>1</v>
      </c>
    </row>
    <row r="33" spans="1:17" ht="19.5" thickBot="1" x14ac:dyDescent="0.25">
      <c r="A33" s="1005"/>
      <c r="B33" s="971"/>
      <c r="C33" s="461">
        <v>5</v>
      </c>
      <c r="D33" s="302" t="s">
        <v>1022</v>
      </c>
      <c r="E33" s="302"/>
      <c r="F33" s="655">
        <f t="shared" si="4"/>
        <v>0</v>
      </c>
      <c r="G33" s="655"/>
      <c r="H33" s="655"/>
      <c r="I33" s="655"/>
      <c r="J33" s="655"/>
      <c r="K33" s="655"/>
      <c r="L33" s="655"/>
      <c r="M33" s="341"/>
      <c r="N33" s="286"/>
      <c r="O33" s="286"/>
      <c r="P33" s="285"/>
    </row>
    <row r="34" spans="1:17" ht="19.5" thickBot="1" x14ac:dyDescent="0.25">
      <c r="A34" s="1005"/>
      <c r="B34" s="971"/>
      <c r="C34" s="461">
        <v>6</v>
      </c>
      <c r="D34" s="302" t="s">
        <v>1017</v>
      </c>
      <c r="E34" s="302"/>
      <c r="F34" s="302"/>
      <c r="G34" s="302"/>
      <c r="H34" s="302"/>
      <c r="I34" s="302"/>
      <c r="J34" s="302"/>
      <c r="K34" s="302"/>
      <c r="L34" s="302"/>
      <c r="M34" s="341"/>
      <c r="N34" s="286"/>
      <c r="O34" s="286"/>
      <c r="P34" s="285"/>
    </row>
    <row r="35" spans="1:17" ht="19.5" thickBot="1" x14ac:dyDescent="0.25">
      <c r="A35" s="1005"/>
      <c r="B35" s="971"/>
      <c r="C35" s="461"/>
      <c r="D35" s="3" t="s">
        <v>1217</v>
      </c>
      <c r="E35" s="448"/>
      <c r="F35" s="448"/>
      <c r="G35" s="448"/>
      <c r="H35" s="448"/>
      <c r="I35" s="448"/>
      <c r="J35" s="448"/>
      <c r="K35" s="448"/>
      <c r="L35" s="448"/>
      <c r="M35" s="84">
        <f>SUM(M29:M34)</f>
        <v>31</v>
      </c>
      <c r="N35" s="84">
        <f>SUM(N29:N34)</f>
        <v>45</v>
      </c>
      <c r="O35" s="84">
        <f>SUM(O29:O34)</f>
        <v>17</v>
      </c>
      <c r="P35" s="96">
        <f>SUM(P29:P34)</f>
        <v>23</v>
      </c>
    </row>
    <row r="36" spans="1:17" ht="19.5" thickBot="1" x14ac:dyDescent="0.25">
      <c r="A36" s="1005"/>
      <c r="B36" s="971"/>
      <c r="C36" s="461"/>
      <c r="D36" s="3" t="s">
        <v>1188</v>
      </c>
      <c r="E36" s="3"/>
      <c r="F36" s="3"/>
      <c r="G36" s="3"/>
      <c r="H36" s="3"/>
      <c r="I36" s="3"/>
      <c r="J36" s="3"/>
      <c r="K36" s="3"/>
      <c r="L36" s="3"/>
      <c r="M36" s="130">
        <f t="shared" ref="M36:O36" si="5">(M35*1.73*220*0.9)/1000</f>
        <v>10.618739999999999</v>
      </c>
      <c r="N36" s="130">
        <f t="shared" si="5"/>
        <v>15.414300000000001</v>
      </c>
      <c r="O36" s="130">
        <f t="shared" si="5"/>
        <v>5.8231800000000007</v>
      </c>
      <c r="P36" s="131"/>
      <c r="Q36" s="156"/>
    </row>
    <row r="37" spans="1:17" ht="18.75" thickBot="1" x14ac:dyDescent="0.25">
      <c r="A37" s="1006"/>
      <c r="B37" s="972"/>
      <c r="C37" s="462"/>
      <c r="D37" s="3" t="s">
        <v>1216</v>
      </c>
      <c r="E37" s="344"/>
      <c r="F37" s="344"/>
      <c r="G37" s="344"/>
      <c r="H37" s="344"/>
      <c r="I37" s="344"/>
      <c r="J37" s="344"/>
      <c r="K37" s="344"/>
      <c r="L37" s="344"/>
      <c r="M37" s="869">
        <f>(M36+N36+O36)</f>
        <v>31.85622</v>
      </c>
      <c r="N37" s="870"/>
      <c r="O37" s="870"/>
      <c r="P37" s="871"/>
      <c r="Q37" s="156"/>
    </row>
    <row r="38" spans="1:17" ht="57.75" customHeight="1" thickBot="1" x14ac:dyDescent="0.25">
      <c r="A38" s="604"/>
      <c r="B38" s="604"/>
      <c r="C38" s="604"/>
      <c r="D38" s="598" t="str">
        <f>HYPERLINK("#Оглавление!h17","&lt;&lt;&lt;&lt;&lt;")</f>
        <v>&lt;&lt;&lt;&lt;&lt;</v>
      </c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156"/>
    </row>
    <row r="39" spans="1:17" ht="36.75" customHeight="1" thickBot="1" x14ac:dyDescent="0.25">
      <c r="A39" s="693" t="s">
        <v>1769</v>
      </c>
      <c r="B39" s="991" t="s">
        <v>1057</v>
      </c>
      <c r="C39" s="364" t="s">
        <v>1309</v>
      </c>
      <c r="D39" s="170" t="s">
        <v>1224</v>
      </c>
      <c r="E39" s="367" t="s">
        <v>1308</v>
      </c>
      <c r="F39" s="475" t="s">
        <v>1381</v>
      </c>
      <c r="G39" s="475" t="s">
        <v>1415</v>
      </c>
      <c r="H39" s="681" t="s">
        <v>1416</v>
      </c>
      <c r="I39" s="475" t="s">
        <v>1417</v>
      </c>
      <c r="J39" s="681" t="s">
        <v>1319</v>
      </c>
      <c r="K39" s="475" t="s">
        <v>1418</v>
      </c>
      <c r="L39" s="475" t="s">
        <v>1419</v>
      </c>
      <c r="M39" s="124" t="str">
        <f>'Данные по ТП'!C203</f>
        <v>ТМ-160/6</v>
      </c>
      <c r="N39" s="125" t="s">
        <v>1225</v>
      </c>
      <c r="O39" s="124" t="s">
        <v>5</v>
      </c>
      <c r="P39" s="126">
        <f>'Данные по ТП'!F203</f>
        <v>186</v>
      </c>
      <c r="Q39" s="156"/>
    </row>
    <row r="40" spans="1:17" ht="19.5" thickBot="1" x14ac:dyDescent="0.25">
      <c r="A40" s="949" t="s">
        <v>1632</v>
      </c>
      <c r="B40" s="971"/>
      <c r="C40" s="463">
        <v>2</v>
      </c>
      <c r="D40" s="304" t="s">
        <v>1588</v>
      </c>
      <c r="E40" s="304"/>
      <c r="F40" s="655">
        <f>((O40*1.73*220*0.9)/1000)+((N40*1.73*220*0.9)/1000)+((M40*1.73*220*0.9)/1000)</f>
        <v>0</v>
      </c>
      <c r="G40" s="845">
        <v>241</v>
      </c>
      <c r="H40" s="845">
        <v>242</v>
      </c>
      <c r="I40" s="845">
        <v>241</v>
      </c>
      <c r="J40" s="845">
        <v>420</v>
      </c>
      <c r="K40" s="845">
        <v>420</v>
      </c>
      <c r="L40" s="845">
        <v>420</v>
      </c>
      <c r="M40" s="338">
        <v>0</v>
      </c>
      <c r="N40" s="285">
        <v>0</v>
      </c>
      <c r="O40" s="285">
        <v>0</v>
      </c>
      <c r="P40" s="285">
        <v>0</v>
      </c>
    </row>
    <row r="41" spans="1:17" ht="19.5" thickBot="1" x14ac:dyDescent="0.25">
      <c r="A41" s="1005"/>
      <c r="B41" s="971"/>
      <c r="C41" s="463">
        <v>4</v>
      </c>
      <c r="D41" s="304" t="s">
        <v>1589</v>
      </c>
      <c r="E41" s="304"/>
      <c r="F41" s="655">
        <f t="shared" ref="F41:F44" si="6">((O41*1.73*220*0.9)/1000)+((N41*1.73*220*0.9)/1000)+((M41*1.73*220*0.9)/1000)</f>
        <v>0</v>
      </c>
      <c r="G41" s="846"/>
      <c r="H41" s="846"/>
      <c r="I41" s="846"/>
      <c r="J41" s="846"/>
      <c r="K41" s="846"/>
      <c r="L41" s="846"/>
      <c r="M41" s="338">
        <v>0</v>
      </c>
      <c r="N41" s="285">
        <v>0</v>
      </c>
      <c r="O41" s="285">
        <v>0</v>
      </c>
      <c r="P41" s="285">
        <v>0</v>
      </c>
    </row>
    <row r="42" spans="1:17" ht="19.5" thickBot="1" x14ac:dyDescent="0.25">
      <c r="A42" s="1005"/>
      <c r="B42" s="971"/>
      <c r="C42" s="463">
        <v>5</v>
      </c>
      <c r="D42" s="304" t="s">
        <v>1022</v>
      </c>
      <c r="E42" s="304"/>
      <c r="F42" s="655">
        <f t="shared" si="6"/>
        <v>0</v>
      </c>
      <c r="G42" s="655"/>
      <c r="H42" s="655"/>
      <c r="I42" s="655"/>
      <c r="J42" s="655"/>
      <c r="K42" s="655"/>
      <c r="L42" s="655"/>
      <c r="M42" s="338"/>
      <c r="N42" s="285"/>
      <c r="O42" s="285"/>
      <c r="P42" s="285"/>
    </row>
    <row r="43" spans="1:17" ht="19.5" thickBot="1" x14ac:dyDescent="0.25">
      <c r="A43" s="1005"/>
      <c r="B43" s="971"/>
      <c r="C43" s="463">
        <v>6</v>
      </c>
      <c r="D43" s="304" t="s">
        <v>1017</v>
      </c>
      <c r="E43" s="304"/>
      <c r="F43" s="655">
        <f t="shared" si="6"/>
        <v>0</v>
      </c>
      <c r="G43" s="655"/>
      <c r="H43" s="655"/>
      <c r="I43" s="655"/>
      <c r="J43" s="655"/>
      <c r="K43" s="655"/>
      <c r="L43" s="655"/>
      <c r="M43" s="338"/>
      <c r="N43" s="285"/>
      <c r="O43" s="285"/>
      <c r="P43" s="285"/>
    </row>
    <row r="44" spans="1:17" ht="19.5" thickBot="1" x14ac:dyDescent="0.25">
      <c r="A44" s="1005"/>
      <c r="B44" s="971"/>
      <c r="C44" s="463"/>
      <c r="D44" s="102" t="s">
        <v>1217</v>
      </c>
      <c r="E44" s="450"/>
      <c r="F44" s="655">
        <f t="shared" si="6"/>
        <v>0</v>
      </c>
      <c r="G44" s="682"/>
      <c r="H44" s="682"/>
      <c r="I44" s="682"/>
      <c r="J44" s="682"/>
      <c r="K44" s="682"/>
      <c r="L44" s="682"/>
      <c r="M44" s="96">
        <f>SUM(M39:M43)</f>
        <v>0</v>
      </c>
      <c r="N44" s="96">
        <f>SUM(N39:N43)</f>
        <v>0</v>
      </c>
      <c r="O44" s="96">
        <f>SUM(O39:O43)</f>
        <v>0</v>
      </c>
      <c r="P44" s="96">
        <v>0</v>
      </c>
    </row>
    <row r="45" spans="1:17" ht="19.5" thickBot="1" x14ac:dyDescent="0.25">
      <c r="A45" s="1005"/>
      <c r="B45" s="971"/>
      <c r="C45" s="463"/>
      <c r="D45" s="102" t="s">
        <v>1188</v>
      </c>
      <c r="E45" s="3"/>
      <c r="F45" s="3"/>
      <c r="G45" s="3"/>
      <c r="H45" s="3"/>
      <c r="I45" s="3"/>
      <c r="J45" s="3"/>
      <c r="K45" s="3"/>
      <c r="L45" s="3"/>
      <c r="M45" s="130">
        <f t="shared" ref="M45:O45" si="7">(M44*1.73*220*0.9)/1000</f>
        <v>0</v>
      </c>
      <c r="N45" s="130">
        <f t="shared" si="7"/>
        <v>0</v>
      </c>
      <c r="O45" s="130">
        <f t="shared" si="7"/>
        <v>0</v>
      </c>
      <c r="P45" s="131"/>
      <c r="Q45" s="156"/>
    </row>
    <row r="46" spans="1:17" ht="18.75" customHeight="1" thickBot="1" x14ac:dyDescent="0.25">
      <c r="A46" s="1006"/>
      <c r="B46" s="972"/>
      <c r="C46" s="465"/>
      <c r="D46" s="102" t="s">
        <v>1216</v>
      </c>
      <c r="E46" s="345"/>
      <c r="F46" s="345"/>
      <c r="G46" s="345"/>
      <c r="H46" s="345"/>
      <c r="I46" s="345"/>
      <c r="J46" s="345"/>
      <c r="K46" s="345"/>
      <c r="L46" s="345"/>
      <c r="M46" s="869">
        <f>(M45+N45+O45)</f>
        <v>0</v>
      </c>
      <c r="N46" s="870"/>
      <c r="O46" s="870"/>
      <c r="P46" s="871"/>
      <c r="Q46" s="156"/>
    </row>
    <row r="47" spans="1:17" ht="44.25" customHeight="1" thickBot="1" x14ac:dyDescent="0.25">
      <c r="A47" s="604"/>
      <c r="B47" s="604"/>
      <c r="C47" s="604"/>
      <c r="D47" s="598" t="str">
        <f>HYPERLINK("#Оглавление!h17","&lt;&lt;&lt;&lt;&lt;")</f>
        <v>&lt;&lt;&lt;&lt;&lt;</v>
      </c>
      <c r="E47" s="604"/>
      <c r="F47" s="604"/>
      <c r="G47" s="604"/>
      <c r="H47" s="604"/>
      <c r="I47" s="604"/>
      <c r="J47" s="604"/>
      <c r="K47" s="604"/>
      <c r="L47" s="604"/>
      <c r="M47" s="604"/>
      <c r="N47" s="604"/>
      <c r="O47" s="604"/>
      <c r="P47" s="604"/>
      <c r="Q47" s="156"/>
    </row>
    <row r="48" spans="1:17" ht="39.75" customHeight="1" thickBot="1" x14ac:dyDescent="0.25">
      <c r="A48" s="693">
        <v>44879</v>
      </c>
      <c r="B48" s="998" t="s">
        <v>1058</v>
      </c>
      <c r="C48" s="364" t="s">
        <v>1309</v>
      </c>
      <c r="D48" s="170" t="s">
        <v>1224</v>
      </c>
      <c r="E48" s="367" t="s">
        <v>1308</v>
      </c>
      <c r="F48" s="475" t="s">
        <v>1381</v>
      </c>
      <c r="G48" s="475" t="s">
        <v>1415</v>
      </c>
      <c r="H48" s="681" t="s">
        <v>1416</v>
      </c>
      <c r="I48" s="475" t="s">
        <v>1417</v>
      </c>
      <c r="J48" s="681" t="s">
        <v>1319</v>
      </c>
      <c r="K48" s="475" t="s">
        <v>1418</v>
      </c>
      <c r="L48" s="475" t="s">
        <v>1419</v>
      </c>
      <c r="M48" s="124" t="str">
        <f>'Данные по ТП'!C204</f>
        <v>ТМ-160/10</v>
      </c>
      <c r="N48" s="125" t="s">
        <v>1225</v>
      </c>
      <c r="O48" s="124" t="s">
        <v>5</v>
      </c>
      <c r="P48" s="126">
        <f>'Данные по ТП'!F204</f>
        <v>34</v>
      </c>
      <c r="Q48" s="156"/>
    </row>
    <row r="49" spans="1:17" ht="19.5" thickBot="1" x14ac:dyDescent="0.25">
      <c r="A49" s="949" t="s">
        <v>1656</v>
      </c>
      <c r="B49" s="998"/>
      <c r="C49" s="464">
        <v>1</v>
      </c>
      <c r="D49" s="303" t="s">
        <v>1733</v>
      </c>
      <c r="E49" s="303"/>
      <c r="F49" s="655">
        <f>((O49*1.73*220*0.9)/1000)+((N49*1.73*220*0.9)/1000)+((M49*1.73*220*0.9)/1000)</f>
        <v>0</v>
      </c>
      <c r="G49" s="845">
        <v>225</v>
      </c>
      <c r="H49" s="845">
        <v>224</v>
      </c>
      <c r="I49" s="845">
        <v>225</v>
      </c>
      <c r="J49" s="845">
        <v>395</v>
      </c>
      <c r="K49" s="845">
        <v>396</v>
      </c>
      <c r="L49" s="845">
        <v>395</v>
      </c>
      <c r="M49" s="342"/>
      <c r="N49" s="287"/>
      <c r="O49" s="287"/>
      <c r="P49" s="287"/>
    </row>
    <row r="50" spans="1:17" ht="19.5" thickBot="1" x14ac:dyDescent="0.25">
      <c r="A50" s="1005"/>
      <c r="B50" s="998"/>
      <c r="C50" s="464" t="s">
        <v>966</v>
      </c>
      <c r="D50" s="303" t="s">
        <v>1734</v>
      </c>
      <c r="E50" s="303"/>
      <c r="F50" s="655"/>
      <c r="G50" s="931"/>
      <c r="H50" s="931"/>
      <c r="I50" s="931"/>
      <c r="J50" s="931"/>
      <c r="K50" s="931"/>
      <c r="L50" s="931"/>
      <c r="M50" s="814"/>
      <c r="N50" s="814"/>
      <c r="O50" s="814"/>
      <c r="P50" s="814"/>
    </row>
    <row r="51" spans="1:17" ht="19.5" thickBot="1" x14ac:dyDescent="0.25">
      <c r="A51" s="1005"/>
      <c r="B51" s="998"/>
      <c r="C51" s="464">
        <v>2</v>
      </c>
      <c r="D51" s="303" t="s">
        <v>1732</v>
      </c>
      <c r="E51" s="303"/>
      <c r="F51" s="655"/>
      <c r="G51" s="931"/>
      <c r="H51" s="931"/>
      <c r="I51" s="931"/>
      <c r="J51" s="931"/>
      <c r="K51" s="931"/>
      <c r="L51" s="931"/>
      <c r="M51" s="814"/>
      <c r="N51" s="814"/>
      <c r="O51" s="814"/>
      <c r="P51" s="814"/>
    </row>
    <row r="52" spans="1:17" ht="19.5" thickBot="1" x14ac:dyDescent="0.25">
      <c r="A52" s="1005"/>
      <c r="B52" s="998"/>
      <c r="C52" s="464" t="s">
        <v>1320</v>
      </c>
      <c r="D52" s="303" t="s">
        <v>1735</v>
      </c>
      <c r="E52" s="303"/>
      <c r="F52" s="655"/>
      <c r="G52" s="931"/>
      <c r="H52" s="931"/>
      <c r="I52" s="931"/>
      <c r="J52" s="931"/>
      <c r="K52" s="931"/>
      <c r="L52" s="931"/>
      <c r="M52" s="814"/>
      <c r="N52" s="814"/>
      <c r="O52" s="814"/>
      <c r="P52" s="814"/>
    </row>
    <row r="53" spans="1:17" ht="19.5" thickBot="1" x14ac:dyDescent="0.25">
      <c r="A53" s="1005"/>
      <c r="B53" s="998"/>
      <c r="C53" s="464">
        <v>3</v>
      </c>
      <c r="D53" s="303" t="s">
        <v>1059</v>
      </c>
      <c r="E53" s="303"/>
      <c r="F53" s="655">
        <f t="shared" ref="F53:F58" si="8">((O53*1.73*220*0.9)/1000)+((N53*1.73*220*0.9)/1000)+((M53*1.73*220*0.9)/1000)</f>
        <v>0</v>
      </c>
      <c r="G53" s="846"/>
      <c r="H53" s="846"/>
      <c r="I53" s="846"/>
      <c r="J53" s="846"/>
      <c r="K53" s="846"/>
      <c r="L53" s="846"/>
      <c r="M53" s="342"/>
      <c r="N53" s="287"/>
      <c r="O53" s="287"/>
      <c r="P53" s="287"/>
    </row>
    <row r="54" spans="1:17" ht="19.5" thickBot="1" x14ac:dyDescent="0.25">
      <c r="A54" s="1005"/>
      <c r="B54" s="998"/>
      <c r="C54" s="464" t="s">
        <v>1497</v>
      </c>
      <c r="D54" s="303" t="s">
        <v>1736</v>
      </c>
      <c r="E54" s="303"/>
      <c r="F54" s="655"/>
      <c r="G54" s="655"/>
      <c r="H54" s="655"/>
      <c r="I54" s="655"/>
      <c r="J54" s="655"/>
      <c r="K54" s="655"/>
      <c r="L54" s="655"/>
      <c r="M54" s="814"/>
      <c r="N54" s="814"/>
      <c r="O54" s="814"/>
      <c r="P54" s="814"/>
    </row>
    <row r="55" spans="1:17" ht="30.75" thickBot="1" x14ac:dyDescent="0.25">
      <c r="A55" s="1005"/>
      <c r="B55" s="998"/>
      <c r="C55" s="464">
        <v>4</v>
      </c>
      <c r="D55" s="303" t="s">
        <v>1060</v>
      </c>
      <c r="E55" s="303"/>
      <c r="F55" s="655">
        <f t="shared" si="8"/>
        <v>0</v>
      </c>
      <c r="G55" s="655"/>
      <c r="H55" s="655"/>
      <c r="I55" s="655"/>
      <c r="J55" s="655"/>
      <c r="K55" s="655"/>
      <c r="L55" s="655"/>
      <c r="M55" s="342"/>
      <c r="N55" s="287"/>
      <c r="O55" s="287"/>
      <c r="P55" s="287"/>
    </row>
    <row r="56" spans="1:17" ht="19.5" thickBot="1" x14ac:dyDescent="0.25">
      <c r="A56" s="1005"/>
      <c r="B56" s="998"/>
      <c r="C56" s="464">
        <v>5</v>
      </c>
      <c r="D56" s="303" t="s">
        <v>1022</v>
      </c>
      <c r="E56" s="303"/>
      <c r="F56" s="655">
        <f t="shared" si="8"/>
        <v>0</v>
      </c>
      <c r="G56" s="655"/>
      <c r="H56" s="655"/>
      <c r="I56" s="655"/>
      <c r="J56" s="655"/>
      <c r="K56" s="655"/>
      <c r="L56" s="655"/>
      <c r="M56" s="342"/>
      <c r="N56" s="287"/>
      <c r="O56" s="287"/>
      <c r="P56" s="287"/>
    </row>
    <row r="57" spans="1:17" ht="19.5" thickBot="1" x14ac:dyDescent="0.25">
      <c r="A57" s="1005"/>
      <c r="B57" s="998"/>
      <c r="C57" s="464">
        <v>17</v>
      </c>
      <c r="D57" s="303" t="s">
        <v>1731</v>
      </c>
      <c r="E57" s="303"/>
      <c r="F57" s="655"/>
      <c r="G57" s="655"/>
      <c r="H57" s="655"/>
      <c r="I57" s="655"/>
      <c r="J57" s="655"/>
      <c r="K57" s="655"/>
      <c r="L57" s="655"/>
      <c r="M57" s="814">
        <v>17</v>
      </c>
      <c r="N57" s="814">
        <v>27</v>
      </c>
      <c r="O57" s="814">
        <v>32</v>
      </c>
      <c r="P57" s="814"/>
    </row>
    <row r="58" spans="1:17" ht="19.5" thickBot="1" x14ac:dyDescent="0.25">
      <c r="A58" s="1005"/>
      <c r="B58" s="998"/>
      <c r="C58" s="464"/>
      <c r="D58" s="303" t="s">
        <v>1061</v>
      </c>
      <c r="E58" s="303"/>
      <c r="F58" s="655">
        <f t="shared" si="8"/>
        <v>0</v>
      </c>
      <c r="G58" s="655"/>
      <c r="H58" s="655"/>
      <c r="I58" s="655"/>
      <c r="J58" s="655"/>
      <c r="K58" s="655"/>
      <c r="L58" s="655"/>
      <c r="M58" s="342"/>
      <c r="N58" s="287"/>
      <c r="O58" s="287"/>
      <c r="P58" s="287"/>
    </row>
    <row r="59" spans="1:17" ht="19.5" thickBot="1" x14ac:dyDescent="0.25">
      <c r="A59" s="1005"/>
      <c r="B59" s="998"/>
      <c r="C59" s="464"/>
      <c r="D59" s="101" t="s">
        <v>1217</v>
      </c>
      <c r="E59" s="101"/>
      <c r="F59" s="101"/>
      <c r="G59" s="101"/>
      <c r="H59" s="101"/>
      <c r="I59" s="101" t="s">
        <v>300</v>
      </c>
      <c r="J59" s="101"/>
      <c r="K59" s="101"/>
      <c r="L59" s="101"/>
      <c r="M59" s="92">
        <f>SUM(M49:M58)</f>
        <v>17</v>
      </c>
      <c r="N59" s="92">
        <f>SUM(N49:N58)</f>
        <v>27</v>
      </c>
      <c r="O59" s="92">
        <f>SUM(O49:O58)</f>
        <v>32</v>
      </c>
      <c r="P59" s="92">
        <f>SUM(P49:P58)</f>
        <v>0</v>
      </c>
    </row>
    <row r="60" spans="1:17" ht="19.5" thickBot="1" x14ac:dyDescent="0.25">
      <c r="A60" s="1005"/>
      <c r="B60" s="998"/>
      <c r="C60" s="464"/>
      <c r="D60" s="101" t="s">
        <v>1188</v>
      </c>
      <c r="E60" s="3"/>
      <c r="F60" s="3"/>
      <c r="G60" s="3"/>
      <c r="H60" s="3"/>
      <c r="I60" s="3"/>
      <c r="J60" s="3"/>
      <c r="K60" s="3"/>
      <c r="L60" s="3"/>
      <c r="M60" s="130">
        <f t="shared" ref="M60:O60" si="9">(M59*1.73*220*0.9)/1000</f>
        <v>5.8231800000000007</v>
      </c>
      <c r="N60" s="130">
        <f t="shared" si="9"/>
        <v>9.2485800000000022</v>
      </c>
      <c r="O60" s="130">
        <f t="shared" si="9"/>
        <v>10.96128</v>
      </c>
      <c r="P60" s="131"/>
      <c r="Q60" s="156"/>
    </row>
    <row r="61" spans="1:17" ht="18.75" customHeight="1" thickBot="1" x14ac:dyDescent="0.25">
      <c r="A61" s="1006"/>
      <c r="B61" s="998"/>
      <c r="C61" s="464"/>
      <c r="D61" s="101" t="s">
        <v>1216</v>
      </c>
      <c r="E61" s="449"/>
      <c r="F61" s="449"/>
      <c r="G61" s="449"/>
      <c r="H61" s="449"/>
      <c r="I61" s="449"/>
      <c r="J61" s="449"/>
      <c r="K61" s="449"/>
      <c r="L61" s="449"/>
      <c r="M61" s="869">
        <f>(M60+N60+O60)</f>
        <v>26.033040000000003</v>
      </c>
      <c r="N61" s="870"/>
      <c r="O61" s="870"/>
      <c r="P61" s="871"/>
      <c r="Q61" s="156"/>
    </row>
    <row r="62" spans="1:17" ht="45.75" customHeight="1" thickBot="1" x14ac:dyDescent="0.25">
      <c r="A62" s="604"/>
      <c r="B62" s="604"/>
      <c r="C62" s="604"/>
      <c r="D62" s="598" t="str">
        <f>HYPERLINK("#Оглавление!h17","&lt;&lt;&lt;&lt;&lt;")</f>
        <v>&lt;&lt;&lt;&lt;&lt;</v>
      </c>
      <c r="E62" s="604"/>
      <c r="F62" s="604"/>
      <c r="G62" s="604"/>
      <c r="H62" s="604"/>
      <c r="I62" s="604"/>
      <c r="J62" s="604"/>
      <c r="K62" s="604"/>
      <c r="L62" s="604"/>
      <c r="M62" s="604"/>
      <c r="N62" s="604"/>
      <c r="O62" s="604"/>
      <c r="P62" s="604"/>
      <c r="Q62" s="156"/>
    </row>
    <row r="63" spans="1:17" ht="41.25" customHeight="1" thickBot="1" x14ac:dyDescent="0.25">
      <c r="A63" s="693">
        <v>44879</v>
      </c>
      <c r="B63" s="998" t="s">
        <v>1062</v>
      </c>
      <c r="C63" s="364" t="s">
        <v>1309</v>
      </c>
      <c r="D63" s="170" t="s">
        <v>1224</v>
      </c>
      <c r="E63" s="367" t="s">
        <v>1308</v>
      </c>
      <c r="F63" s="475" t="s">
        <v>1381</v>
      </c>
      <c r="G63" s="475" t="s">
        <v>1415</v>
      </c>
      <c r="H63" s="681" t="s">
        <v>1416</v>
      </c>
      <c r="I63" s="475" t="s">
        <v>1417</v>
      </c>
      <c r="J63" s="681" t="s">
        <v>1319</v>
      </c>
      <c r="K63" s="475" t="s">
        <v>1418</v>
      </c>
      <c r="L63" s="475" t="s">
        <v>1419</v>
      </c>
      <c r="M63" s="124" t="str">
        <f>'Данные по ТП'!C205</f>
        <v>ТМ-160/10</v>
      </c>
      <c r="N63" s="125" t="s">
        <v>1225</v>
      </c>
      <c r="O63" s="124" t="s">
        <v>5</v>
      </c>
      <c r="P63" s="126">
        <f>'Данные по ТП'!F205</f>
        <v>24430</v>
      </c>
      <c r="Q63" s="156"/>
    </row>
    <row r="64" spans="1:17" ht="19.5" thickBot="1" x14ac:dyDescent="0.25">
      <c r="A64" s="949" t="s">
        <v>1656</v>
      </c>
      <c r="B64" s="998"/>
      <c r="C64" s="464">
        <v>2</v>
      </c>
      <c r="D64" s="303" t="s">
        <v>792</v>
      </c>
      <c r="E64" s="303"/>
      <c r="F64" s="655">
        <f>((O64*1.73*220*0.9)/1000)+((N64*1.73*220*0.9)/1000)+((M64*1.73*220*0.9)/1000)</f>
        <v>0</v>
      </c>
      <c r="G64" s="845">
        <v>227</v>
      </c>
      <c r="H64" s="845">
        <v>227</v>
      </c>
      <c r="I64" s="845">
        <v>229</v>
      </c>
      <c r="J64" s="845">
        <v>399</v>
      </c>
      <c r="K64" s="845">
        <v>400</v>
      </c>
      <c r="L64" s="845">
        <v>398</v>
      </c>
      <c r="M64" s="342"/>
      <c r="N64" s="287"/>
      <c r="O64" s="287"/>
      <c r="P64" s="287"/>
    </row>
    <row r="65" spans="1:17" ht="19.5" thickBot="1" x14ac:dyDescent="0.25">
      <c r="A65" s="1005"/>
      <c r="B65" s="998"/>
      <c r="C65" s="464">
        <v>3</v>
      </c>
      <c r="D65" s="303" t="s">
        <v>793</v>
      </c>
      <c r="E65" s="303"/>
      <c r="F65" s="655">
        <f t="shared" ref="F65:F68" si="10">((O65*1.73*220*0.9)/1000)+((N65*1.73*220*0.9)/1000)+((M65*1.73*220*0.9)/1000)</f>
        <v>0</v>
      </c>
      <c r="G65" s="846"/>
      <c r="H65" s="846"/>
      <c r="I65" s="846"/>
      <c r="J65" s="846"/>
      <c r="K65" s="846"/>
      <c r="L65" s="846"/>
      <c r="M65" s="342"/>
      <c r="N65" s="287"/>
      <c r="O65" s="287"/>
      <c r="P65" s="287"/>
    </row>
    <row r="66" spans="1:17" ht="19.5" thickBot="1" x14ac:dyDescent="0.25">
      <c r="A66" s="1005"/>
      <c r="B66" s="998"/>
      <c r="C66" s="464">
        <v>4</v>
      </c>
      <c r="D66" s="303" t="s">
        <v>794</v>
      </c>
      <c r="E66" s="303"/>
      <c r="F66" s="655">
        <f t="shared" si="10"/>
        <v>0</v>
      </c>
      <c r="G66" s="655"/>
      <c r="H66" s="655"/>
      <c r="I66" s="655"/>
      <c r="J66" s="655"/>
      <c r="K66" s="655"/>
      <c r="L66" s="655"/>
      <c r="M66" s="342"/>
      <c r="N66" s="287"/>
      <c r="O66" s="287"/>
      <c r="P66" s="287"/>
    </row>
    <row r="67" spans="1:17" ht="19.5" thickBot="1" x14ac:dyDescent="0.25">
      <c r="A67" s="1005"/>
      <c r="B67" s="998"/>
      <c r="C67" s="464">
        <v>5</v>
      </c>
      <c r="D67" s="303" t="s">
        <v>1022</v>
      </c>
      <c r="E67" s="303"/>
      <c r="F67" s="655">
        <f t="shared" si="10"/>
        <v>0</v>
      </c>
      <c r="G67" s="655"/>
      <c r="H67" s="655"/>
      <c r="I67" s="655"/>
      <c r="J67" s="655"/>
      <c r="K67" s="655"/>
      <c r="L67" s="655"/>
      <c r="M67" s="342"/>
      <c r="N67" s="287"/>
      <c r="O67" s="287"/>
      <c r="P67" s="287"/>
    </row>
    <row r="68" spans="1:17" ht="19.5" thickBot="1" x14ac:dyDescent="0.25">
      <c r="A68" s="1005"/>
      <c r="B68" s="998"/>
      <c r="C68" s="464">
        <v>6</v>
      </c>
      <c r="D68" s="303" t="s">
        <v>1017</v>
      </c>
      <c r="E68" s="303"/>
      <c r="F68" s="655">
        <f t="shared" si="10"/>
        <v>0</v>
      </c>
      <c r="G68" s="655"/>
      <c r="H68" s="655"/>
      <c r="I68" s="655"/>
      <c r="J68" s="655"/>
      <c r="K68" s="655"/>
      <c r="L68" s="655"/>
      <c r="M68" s="342"/>
      <c r="N68" s="287"/>
      <c r="O68" s="287"/>
      <c r="P68" s="287"/>
    </row>
    <row r="69" spans="1:17" ht="19.5" thickBot="1" x14ac:dyDescent="0.25">
      <c r="A69" s="1005"/>
      <c r="B69" s="998"/>
      <c r="C69" s="464"/>
      <c r="D69" s="101" t="s">
        <v>1217</v>
      </c>
      <c r="E69" s="101"/>
      <c r="F69" s="101"/>
      <c r="G69" s="101"/>
      <c r="H69" s="101"/>
      <c r="I69" s="101"/>
      <c r="J69" s="101"/>
      <c r="K69" s="101"/>
      <c r="L69" s="101"/>
      <c r="M69" s="92">
        <f>SUM(M64:M68)</f>
        <v>0</v>
      </c>
      <c r="N69" s="92">
        <f>SUM(N64:N68)</f>
        <v>0</v>
      </c>
      <c r="O69" s="92">
        <f>SUM(O64:O68)</f>
        <v>0</v>
      </c>
      <c r="P69" s="92">
        <f>SUM(P64:P68)</f>
        <v>0</v>
      </c>
    </row>
    <row r="70" spans="1:17" ht="19.5" thickBot="1" x14ac:dyDescent="0.25">
      <c r="A70" s="1005"/>
      <c r="B70" s="998"/>
      <c r="C70" s="464"/>
      <c r="D70" s="101" t="s">
        <v>1188</v>
      </c>
      <c r="E70" s="3"/>
      <c r="F70" s="3"/>
      <c r="G70" s="3"/>
      <c r="H70" s="3"/>
      <c r="I70" s="3"/>
      <c r="J70" s="3"/>
      <c r="K70" s="3"/>
      <c r="L70" s="3"/>
      <c r="M70" s="130">
        <f t="shared" ref="M70:O70" si="11">(M69*1.73*220*0.9)/1000</f>
        <v>0</v>
      </c>
      <c r="N70" s="130">
        <f t="shared" si="11"/>
        <v>0</v>
      </c>
      <c r="O70" s="130">
        <f t="shared" si="11"/>
        <v>0</v>
      </c>
      <c r="P70" s="131"/>
      <c r="Q70" s="156"/>
    </row>
    <row r="71" spans="1:17" ht="18.75" customHeight="1" thickBot="1" x14ac:dyDescent="0.25">
      <c r="A71" s="1006"/>
      <c r="B71" s="998"/>
      <c r="C71" s="464"/>
      <c r="D71" s="101" t="s">
        <v>1216</v>
      </c>
      <c r="E71" s="449"/>
      <c r="F71" s="449"/>
      <c r="G71" s="449"/>
      <c r="H71" s="449"/>
      <c r="I71" s="449"/>
      <c r="J71" s="449"/>
      <c r="K71" s="449"/>
      <c r="L71" s="449"/>
      <c r="M71" s="869">
        <f>(M70+N70+O70)</f>
        <v>0</v>
      </c>
      <c r="N71" s="870"/>
      <c r="O71" s="870"/>
      <c r="P71" s="871"/>
      <c r="Q71" s="156"/>
    </row>
    <row r="72" spans="1:17" ht="59.25" customHeight="1" thickBot="1" x14ac:dyDescent="0.25">
      <c r="A72" s="604"/>
      <c r="B72" s="604"/>
      <c r="C72" s="604"/>
      <c r="D72" s="598" t="str">
        <f>HYPERLINK("#Оглавление!h17","&lt;&lt;&lt;&lt;&lt;")</f>
        <v>&lt;&lt;&lt;&lt;&lt;</v>
      </c>
      <c r="E72" s="604"/>
      <c r="F72" s="604"/>
      <c r="G72" s="604"/>
      <c r="H72" s="604"/>
      <c r="I72" s="604"/>
      <c r="J72" s="604"/>
      <c r="K72" s="604"/>
      <c r="L72" s="604"/>
      <c r="M72" s="604"/>
      <c r="N72" s="604"/>
      <c r="O72" s="604"/>
      <c r="P72" s="604"/>
      <c r="Q72" s="156"/>
    </row>
    <row r="73" spans="1:17" ht="39" customHeight="1" thickBot="1" x14ac:dyDescent="0.25">
      <c r="A73" s="693">
        <v>44881</v>
      </c>
      <c r="B73" s="998" t="s">
        <v>1063</v>
      </c>
      <c r="C73" s="364" t="s">
        <v>1309</v>
      </c>
      <c r="D73" s="170" t="s">
        <v>1224</v>
      </c>
      <c r="E73" s="367" t="s">
        <v>1308</v>
      </c>
      <c r="F73" s="475" t="s">
        <v>1381</v>
      </c>
      <c r="G73" s="475" t="s">
        <v>1415</v>
      </c>
      <c r="H73" s="681" t="s">
        <v>1416</v>
      </c>
      <c r="I73" s="475" t="s">
        <v>1417</v>
      </c>
      <c r="J73" s="681" t="s">
        <v>1319</v>
      </c>
      <c r="K73" s="475" t="s">
        <v>1418</v>
      </c>
      <c r="L73" s="475" t="s">
        <v>1419</v>
      </c>
      <c r="M73" s="124" t="str">
        <f>'Данные по ТП'!C207</f>
        <v>ТМ-630/10</v>
      </c>
      <c r="N73" s="125" t="s">
        <v>1225</v>
      </c>
      <c r="O73" s="124" t="s">
        <v>5</v>
      </c>
      <c r="P73" s="126">
        <f>'Данные по ТП'!F207</f>
        <v>830</v>
      </c>
      <c r="Q73" s="156"/>
    </row>
    <row r="74" spans="1:17" ht="19.5" thickBot="1" x14ac:dyDescent="0.25">
      <c r="A74" s="949" t="s">
        <v>1632</v>
      </c>
      <c r="B74" s="998"/>
      <c r="C74" s="464">
        <v>1</v>
      </c>
      <c r="D74" s="303" t="s">
        <v>1581</v>
      </c>
      <c r="E74" s="303"/>
      <c r="F74" s="655">
        <f>((O74*1.73*220*0.9)/1000)+((N74*1.73*220*0.9)/1000)+((M74*1.73*220*0.9)/1000)</f>
        <v>188.73954000000001</v>
      </c>
      <c r="G74" s="845">
        <v>236</v>
      </c>
      <c r="H74" s="845">
        <v>240</v>
      </c>
      <c r="I74" s="845">
        <v>239</v>
      </c>
      <c r="J74" s="845">
        <v>412</v>
      </c>
      <c r="K74" s="845">
        <v>412</v>
      </c>
      <c r="L74" s="845">
        <v>413</v>
      </c>
      <c r="M74" s="342">
        <v>188</v>
      </c>
      <c r="N74" s="287">
        <v>176</v>
      </c>
      <c r="O74" s="287">
        <v>187</v>
      </c>
      <c r="P74" s="287">
        <v>3</v>
      </c>
    </row>
    <row r="75" spans="1:17" ht="19.5" thickBot="1" x14ac:dyDescent="0.25">
      <c r="A75" s="1005"/>
      <c r="B75" s="998"/>
      <c r="C75" s="464">
        <v>2</v>
      </c>
      <c r="D75" s="303" t="s">
        <v>1582</v>
      </c>
      <c r="E75" s="303"/>
      <c r="F75" s="655">
        <f t="shared" ref="F75:F78" si="12">((O75*1.73*220*0.9)/1000)+((N75*1.73*220*0.9)/1000)+((M75*1.73*220*0.9)/1000)</f>
        <v>73.30355999999999</v>
      </c>
      <c r="G75" s="846"/>
      <c r="H75" s="846"/>
      <c r="I75" s="846"/>
      <c r="J75" s="846"/>
      <c r="K75" s="846"/>
      <c r="L75" s="846"/>
      <c r="M75" s="342">
        <v>52</v>
      </c>
      <c r="N75" s="287">
        <v>80</v>
      </c>
      <c r="O75" s="287">
        <v>82</v>
      </c>
      <c r="P75" s="287">
        <v>43</v>
      </c>
    </row>
    <row r="76" spans="1:17" ht="19.5" thickBot="1" x14ac:dyDescent="0.25">
      <c r="A76" s="1005"/>
      <c r="B76" s="998"/>
      <c r="C76" s="464">
        <v>4</v>
      </c>
      <c r="D76" s="303" t="s">
        <v>1583</v>
      </c>
      <c r="E76" s="303"/>
      <c r="F76" s="655">
        <f t="shared" si="12"/>
        <v>45.900359999999999</v>
      </c>
      <c r="G76" s="655"/>
      <c r="H76" s="655"/>
      <c r="I76" s="655"/>
      <c r="J76" s="655"/>
      <c r="K76" s="655"/>
      <c r="L76" s="655"/>
      <c r="M76" s="342">
        <v>81</v>
      </c>
      <c r="N76" s="287">
        <v>26</v>
      </c>
      <c r="O76" s="287">
        <v>27</v>
      </c>
      <c r="P76" s="287">
        <v>27</v>
      </c>
    </row>
    <row r="77" spans="1:17" ht="19.5" thickBot="1" x14ac:dyDescent="0.25">
      <c r="A77" s="1005"/>
      <c r="B77" s="998"/>
      <c r="C77" s="464">
        <v>5</v>
      </c>
      <c r="D77" s="303" t="s">
        <v>1022</v>
      </c>
      <c r="E77" s="303"/>
      <c r="F77" s="655">
        <f t="shared" si="12"/>
        <v>0</v>
      </c>
      <c r="G77" s="655"/>
      <c r="H77" s="655"/>
      <c r="I77" s="655"/>
      <c r="J77" s="655"/>
      <c r="K77" s="655"/>
      <c r="L77" s="655"/>
      <c r="M77" s="342"/>
      <c r="N77" s="287"/>
      <c r="O77" s="287"/>
      <c r="P77" s="287"/>
    </row>
    <row r="78" spans="1:17" ht="19.5" thickBot="1" x14ac:dyDescent="0.25">
      <c r="A78" s="1005"/>
      <c r="B78" s="998"/>
      <c r="C78" s="464">
        <v>6</v>
      </c>
      <c r="D78" s="303" t="s">
        <v>1017</v>
      </c>
      <c r="E78" s="303"/>
      <c r="F78" s="655">
        <f t="shared" si="12"/>
        <v>0</v>
      </c>
      <c r="G78" s="655"/>
      <c r="H78" s="655"/>
      <c r="I78" s="655"/>
      <c r="J78" s="655"/>
      <c r="K78" s="655"/>
      <c r="L78" s="655"/>
      <c r="M78" s="342"/>
      <c r="N78" s="287"/>
      <c r="O78" s="287"/>
      <c r="P78" s="287"/>
    </row>
    <row r="79" spans="1:17" ht="19.5" thickBot="1" x14ac:dyDescent="0.25">
      <c r="A79" s="1005"/>
      <c r="B79" s="998"/>
      <c r="C79" s="464"/>
      <c r="D79" s="101" t="s">
        <v>1217</v>
      </c>
      <c r="E79" s="101"/>
      <c r="F79" s="101"/>
      <c r="G79" s="101"/>
      <c r="H79" s="101"/>
      <c r="I79" s="101"/>
      <c r="J79" s="101"/>
      <c r="K79" s="101"/>
      <c r="L79" s="101"/>
      <c r="M79" s="92">
        <f>SUM(M74:M78)</f>
        <v>321</v>
      </c>
      <c r="N79" s="92">
        <f>SUM(N74:N78)</f>
        <v>282</v>
      </c>
      <c r="O79" s="92">
        <f>SUM(O74:O78)</f>
        <v>296</v>
      </c>
      <c r="P79" s="92">
        <f>SUM(P74:P78)</f>
        <v>73</v>
      </c>
    </row>
    <row r="80" spans="1:17" ht="19.5" thickBot="1" x14ac:dyDescent="0.25">
      <c r="A80" s="1005"/>
      <c r="B80" s="998"/>
      <c r="C80" s="464"/>
      <c r="D80" s="101" t="s">
        <v>1188</v>
      </c>
      <c r="E80" s="3"/>
      <c r="F80" s="3"/>
      <c r="G80" s="3"/>
      <c r="H80" s="3"/>
      <c r="I80" s="3"/>
      <c r="J80" s="3"/>
      <c r="K80" s="3"/>
      <c r="L80" s="3"/>
      <c r="M80" s="130">
        <f t="shared" ref="M80:O80" si="13">(M79*1.73*220*0.9)/1000</f>
        <v>109.95534000000001</v>
      </c>
      <c r="N80" s="130">
        <f t="shared" si="13"/>
        <v>96.596279999999993</v>
      </c>
      <c r="O80" s="130">
        <f t="shared" si="13"/>
        <v>101.39184000000002</v>
      </c>
      <c r="P80" s="131"/>
      <c r="Q80" s="156"/>
    </row>
    <row r="81" spans="1:17" ht="18.75" customHeight="1" thickBot="1" x14ac:dyDescent="0.25">
      <c r="A81" s="1006"/>
      <c r="B81" s="998"/>
      <c r="C81" s="464"/>
      <c r="D81" s="101" t="s">
        <v>1216</v>
      </c>
      <c r="E81" s="449"/>
      <c r="F81" s="449"/>
      <c r="G81" s="449"/>
      <c r="H81" s="449"/>
      <c r="I81" s="449"/>
      <c r="J81" s="449"/>
      <c r="K81" s="449"/>
      <c r="L81" s="449"/>
      <c r="M81" s="869">
        <f>(M80+N80+O80)</f>
        <v>307.94346000000002</v>
      </c>
      <c r="N81" s="870"/>
      <c r="O81" s="870"/>
      <c r="P81" s="871"/>
      <c r="Q81" s="156"/>
    </row>
    <row r="82" spans="1:17" ht="56.25" customHeight="1" thickBot="1" x14ac:dyDescent="0.25">
      <c r="A82" s="604"/>
      <c r="B82" s="604"/>
      <c r="C82" s="604"/>
      <c r="D82" s="598" t="str">
        <f>HYPERLINK("#Оглавление!h17","&lt;&lt;&lt;&lt;&lt;")</f>
        <v>&lt;&lt;&lt;&lt;&lt;</v>
      </c>
      <c r="E82" s="604"/>
      <c r="F82" s="604"/>
      <c r="G82" s="604"/>
      <c r="H82" s="604"/>
      <c r="I82" s="604"/>
      <c r="J82" s="604"/>
      <c r="K82" s="604"/>
      <c r="L82" s="604"/>
      <c r="M82" s="604"/>
      <c r="N82" s="604"/>
      <c r="O82" s="604"/>
      <c r="P82" s="604"/>
      <c r="Q82" s="156"/>
    </row>
    <row r="83" spans="1:17" ht="39.75" customHeight="1" thickBot="1" x14ac:dyDescent="0.25">
      <c r="A83" s="693">
        <v>44881</v>
      </c>
      <c r="B83" s="998" t="s">
        <v>1064</v>
      </c>
      <c r="C83" s="364" t="s">
        <v>1309</v>
      </c>
      <c r="D83" s="170" t="s">
        <v>1224</v>
      </c>
      <c r="E83" s="367" t="s">
        <v>1308</v>
      </c>
      <c r="F83" s="475" t="s">
        <v>1381</v>
      </c>
      <c r="G83" s="475" t="s">
        <v>1415</v>
      </c>
      <c r="H83" s="681" t="s">
        <v>1416</v>
      </c>
      <c r="I83" s="475" t="s">
        <v>1417</v>
      </c>
      <c r="J83" s="681" t="s">
        <v>1319</v>
      </c>
      <c r="K83" s="475" t="s">
        <v>1418</v>
      </c>
      <c r="L83" s="475" t="s">
        <v>1419</v>
      </c>
      <c r="M83" s="124" t="str">
        <f>'Данные по ТП'!C208</f>
        <v>ТМ-630/10</v>
      </c>
      <c r="N83" s="125" t="s">
        <v>1225</v>
      </c>
      <c r="O83" s="124" t="s">
        <v>5</v>
      </c>
      <c r="P83" s="126">
        <f>'Данные по ТП'!F208</f>
        <v>323</v>
      </c>
      <c r="Q83" s="156"/>
    </row>
    <row r="84" spans="1:17" ht="19.5" thickBot="1" x14ac:dyDescent="0.25">
      <c r="A84" s="949" t="s">
        <v>1632</v>
      </c>
      <c r="B84" s="998"/>
      <c r="C84" s="464" t="s">
        <v>1324</v>
      </c>
      <c r="D84" s="303" t="s">
        <v>1471</v>
      </c>
      <c r="E84" s="303"/>
      <c r="F84" s="655">
        <f>((O84*1.73*220*0.9)/1000)+((N84*1.73*220*0.9)/1000)+((M84*1.73*220*0.9)/1000)</f>
        <v>0</v>
      </c>
      <c r="G84" s="845">
        <v>235</v>
      </c>
      <c r="H84" s="845">
        <v>235</v>
      </c>
      <c r="I84" s="845">
        <v>237</v>
      </c>
      <c r="J84" s="845">
        <v>408</v>
      </c>
      <c r="K84" s="845">
        <v>408</v>
      </c>
      <c r="L84" s="845">
        <v>409</v>
      </c>
      <c r="M84" s="342">
        <v>0</v>
      </c>
      <c r="N84" s="287"/>
      <c r="O84" s="287"/>
      <c r="P84" s="287">
        <v>0</v>
      </c>
    </row>
    <row r="85" spans="1:17" ht="19.5" thickBot="1" x14ac:dyDescent="0.25">
      <c r="A85" s="1005"/>
      <c r="B85" s="998"/>
      <c r="C85" s="464" t="s">
        <v>1325</v>
      </c>
      <c r="D85" s="303" t="s">
        <v>1664</v>
      </c>
      <c r="E85" s="303"/>
      <c r="F85" s="655">
        <f t="shared" ref="F85:F88" si="14">((O85*1.73*220*0.9)/1000)+((N85*1.73*220*0.9)/1000)+((M85*1.73*220*0.9)/1000)</f>
        <v>0</v>
      </c>
      <c r="G85" s="846"/>
      <c r="H85" s="846"/>
      <c r="I85" s="846"/>
      <c r="J85" s="846"/>
      <c r="K85" s="846"/>
      <c r="L85" s="846"/>
      <c r="M85" s="342">
        <v>0</v>
      </c>
      <c r="N85" s="287">
        <v>0</v>
      </c>
      <c r="O85" s="287">
        <v>0</v>
      </c>
      <c r="P85" s="287">
        <v>0</v>
      </c>
    </row>
    <row r="86" spans="1:17" ht="19.5" thickBot="1" x14ac:dyDescent="0.25">
      <c r="A86" s="1005"/>
      <c r="B86" s="998"/>
      <c r="C86" s="464" t="s">
        <v>1326</v>
      </c>
      <c r="D86" s="303" t="s">
        <v>1065</v>
      </c>
      <c r="E86" s="303"/>
      <c r="F86" s="655">
        <f t="shared" si="14"/>
        <v>0</v>
      </c>
      <c r="G86" s="655"/>
      <c r="H86" s="655"/>
      <c r="I86" s="655"/>
      <c r="J86" s="655"/>
      <c r="K86" s="655"/>
      <c r="L86" s="655"/>
      <c r="M86" s="342">
        <v>0</v>
      </c>
      <c r="N86" s="287">
        <v>0</v>
      </c>
      <c r="O86" s="287">
        <v>0</v>
      </c>
      <c r="P86" s="287">
        <v>0</v>
      </c>
    </row>
    <row r="87" spans="1:17" ht="19.5" thickBot="1" x14ac:dyDescent="0.25">
      <c r="A87" s="1005"/>
      <c r="B87" s="998"/>
      <c r="C87" s="464" t="s">
        <v>1327</v>
      </c>
      <c r="D87" s="303" t="s">
        <v>1472</v>
      </c>
      <c r="E87" s="303"/>
      <c r="F87" s="655">
        <f t="shared" si="14"/>
        <v>27.745739999999998</v>
      </c>
      <c r="G87" s="655"/>
      <c r="H87" s="655"/>
      <c r="I87" s="655"/>
      <c r="J87" s="655"/>
      <c r="K87" s="655"/>
      <c r="L87" s="655"/>
      <c r="M87" s="342">
        <v>25</v>
      </c>
      <c r="N87" s="287">
        <v>28</v>
      </c>
      <c r="O87" s="287">
        <v>28</v>
      </c>
      <c r="P87" s="287">
        <v>5</v>
      </c>
    </row>
    <row r="88" spans="1:17" ht="19.5" thickBot="1" x14ac:dyDescent="0.25">
      <c r="A88" s="1005"/>
      <c r="B88" s="998"/>
      <c r="C88" s="464" t="s">
        <v>1328</v>
      </c>
      <c r="D88" s="303" t="s">
        <v>1017</v>
      </c>
      <c r="E88" s="303"/>
      <c r="F88" s="655">
        <f t="shared" si="14"/>
        <v>0</v>
      </c>
      <c r="G88" s="655"/>
      <c r="H88" s="655"/>
      <c r="I88" s="655"/>
      <c r="J88" s="655"/>
      <c r="K88" s="655"/>
      <c r="L88" s="655"/>
      <c r="M88" s="342"/>
      <c r="N88" s="287"/>
      <c r="O88" s="287"/>
      <c r="P88" s="287"/>
    </row>
    <row r="89" spans="1:17" ht="19.5" thickBot="1" x14ac:dyDescent="0.25">
      <c r="A89" s="1005"/>
      <c r="B89" s="998"/>
      <c r="C89" s="464"/>
      <c r="D89" s="101" t="s">
        <v>1217</v>
      </c>
      <c r="E89" s="101"/>
      <c r="F89" s="101"/>
      <c r="G89" s="101"/>
      <c r="H89" s="101"/>
      <c r="I89" s="101"/>
      <c r="J89" s="101"/>
      <c r="K89" s="101"/>
      <c r="L89" s="101"/>
      <c r="M89" s="92">
        <f>SUM(M84:M88)</f>
        <v>25</v>
      </c>
      <c r="N89" s="92">
        <f>SUM(N84:N88)</f>
        <v>28</v>
      </c>
      <c r="O89" s="92">
        <f>SUM(O84:O88)</f>
        <v>28</v>
      </c>
      <c r="P89" s="92">
        <f>SUM(P84:P88)</f>
        <v>5</v>
      </c>
    </row>
    <row r="90" spans="1:17" ht="19.5" thickBot="1" x14ac:dyDescent="0.25">
      <c r="A90" s="1005"/>
      <c r="B90" s="998"/>
      <c r="C90" s="464"/>
      <c r="D90" s="101" t="s">
        <v>1188</v>
      </c>
      <c r="E90" s="3"/>
      <c r="F90" s="3"/>
      <c r="G90" s="3"/>
      <c r="H90" s="3"/>
      <c r="I90" s="3"/>
      <c r="J90" s="3"/>
      <c r="K90" s="3"/>
      <c r="L90" s="3"/>
      <c r="M90" s="130">
        <f t="shared" ref="M90:O90" si="15">(M89*1.73*220*0.9)/1000</f>
        <v>8.5634999999999994</v>
      </c>
      <c r="N90" s="130">
        <f t="shared" si="15"/>
        <v>9.5911199999999983</v>
      </c>
      <c r="O90" s="130">
        <f t="shared" si="15"/>
        <v>9.5911199999999983</v>
      </c>
      <c r="P90" s="131"/>
      <c r="Q90" s="156"/>
    </row>
    <row r="91" spans="1:17" ht="18.75" customHeight="1" thickBot="1" x14ac:dyDescent="0.25">
      <c r="A91" s="1006"/>
      <c r="B91" s="998"/>
      <c r="C91" s="464"/>
      <c r="D91" s="101" t="s">
        <v>1216</v>
      </c>
      <c r="E91" s="449"/>
      <c r="F91" s="449"/>
      <c r="G91" s="449"/>
      <c r="H91" s="449"/>
      <c r="I91" s="449"/>
      <c r="J91" s="449"/>
      <c r="K91" s="449"/>
      <c r="L91" s="449"/>
      <c r="M91" s="869">
        <f>(M90+N90+O90)</f>
        <v>27.745739999999998</v>
      </c>
      <c r="N91" s="870"/>
      <c r="O91" s="870"/>
      <c r="P91" s="871"/>
      <c r="Q91" s="156"/>
    </row>
    <row r="92" spans="1:17" ht="49.5" customHeight="1" thickBot="1" x14ac:dyDescent="0.25">
      <c r="A92" s="604"/>
      <c r="B92" s="604"/>
      <c r="C92" s="604"/>
      <c r="D92" s="598" t="str">
        <f>HYPERLINK("#Оглавление!h17","&lt;&lt;&lt;&lt;&lt;")</f>
        <v>&lt;&lt;&lt;&lt;&lt;</v>
      </c>
      <c r="E92" s="604"/>
      <c r="F92" s="604"/>
      <c r="G92" s="604"/>
      <c r="H92" s="604"/>
      <c r="I92" s="604"/>
      <c r="J92" s="604"/>
      <c r="K92" s="604"/>
      <c r="L92" s="604"/>
      <c r="M92" s="604"/>
      <c r="N92" s="604"/>
      <c r="O92" s="604"/>
      <c r="P92" s="604"/>
      <c r="Q92" s="156"/>
    </row>
    <row r="93" spans="1:17" ht="54.75" customHeight="1" thickBot="1" x14ac:dyDescent="0.25">
      <c r="A93" s="693">
        <v>44895</v>
      </c>
      <c r="B93" s="998" t="s">
        <v>1066</v>
      </c>
      <c r="C93" s="364" t="s">
        <v>1309</v>
      </c>
      <c r="D93" s="170" t="s">
        <v>1224</v>
      </c>
      <c r="E93" s="367" t="s">
        <v>1308</v>
      </c>
      <c r="F93" s="475" t="s">
        <v>1381</v>
      </c>
      <c r="G93" s="475" t="s">
        <v>1415</v>
      </c>
      <c r="H93" s="681" t="s">
        <v>1416</v>
      </c>
      <c r="I93" s="475" t="s">
        <v>1417</v>
      </c>
      <c r="J93" s="681" t="s">
        <v>1319</v>
      </c>
      <c r="K93" s="475" t="s">
        <v>1418</v>
      </c>
      <c r="L93" s="475" t="s">
        <v>1419</v>
      </c>
      <c r="M93" s="124" t="str">
        <f>'Данные по ТП'!C209</f>
        <v>ТМ-250/10</v>
      </c>
      <c r="N93" s="125" t="s">
        <v>1225</v>
      </c>
      <c r="O93" s="124" t="s">
        <v>5</v>
      </c>
      <c r="P93" s="126">
        <f>'Данные по ТП'!F209</f>
        <v>505</v>
      </c>
      <c r="Q93" s="156"/>
    </row>
    <row r="94" spans="1:17" ht="19.5" thickBot="1" x14ac:dyDescent="0.25">
      <c r="A94" s="949" t="s">
        <v>1650</v>
      </c>
      <c r="B94" s="998"/>
      <c r="C94" s="468">
        <v>1</v>
      </c>
      <c r="D94" s="303" t="s">
        <v>1024</v>
      </c>
      <c r="E94" s="303"/>
      <c r="F94" s="655">
        <f>((O94*1.73*220*0.9)/1000)+((N94*1.73*220*0.9)/1000)+((M94*1.73*220*0.9)/1000)</f>
        <v>5.8231800000000007</v>
      </c>
      <c r="G94" s="845">
        <v>226</v>
      </c>
      <c r="H94" s="845">
        <v>225</v>
      </c>
      <c r="I94" s="845">
        <v>225</v>
      </c>
      <c r="J94" s="845">
        <v>396</v>
      </c>
      <c r="K94" s="845">
        <v>398</v>
      </c>
      <c r="L94" s="845">
        <v>398</v>
      </c>
      <c r="M94" s="342">
        <v>8</v>
      </c>
      <c r="N94" s="287">
        <v>6</v>
      </c>
      <c r="O94" s="287">
        <v>3</v>
      </c>
      <c r="P94" s="287">
        <v>5</v>
      </c>
    </row>
    <row r="95" spans="1:17" ht="19.5" thickBot="1" x14ac:dyDescent="0.25">
      <c r="A95" s="1005"/>
      <c r="B95" s="998"/>
      <c r="C95" s="468">
        <v>2</v>
      </c>
      <c r="D95" s="303" t="s">
        <v>792</v>
      </c>
      <c r="E95" s="303"/>
      <c r="F95" s="655">
        <f t="shared" ref="F95:F98" si="16">((O95*1.73*220*0.9)/1000)+((N95*1.73*220*0.9)/1000)+((M95*1.73*220*0.9)/1000)</f>
        <v>2.7403200000000001</v>
      </c>
      <c r="G95" s="846"/>
      <c r="H95" s="846"/>
      <c r="I95" s="846"/>
      <c r="J95" s="846"/>
      <c r="K95" s="846"/>
      <c r="L95" s="846"/>
      <c r="M95" s="342">
        <v>1</v>
      </c>
      <c r="N95" s="287">
        <v>5</v>
      </c>
      <c r="O95" s="287">
        <v>2</v>
      </c>
      <c r="P95" s="287">
        <v>3</v>
      </c>
    </row>
    <row r="96" spans="1:17" ht="19.5" thickBot="1" x14ac:dyDescent="0.25">
      <c r="A96" s="1005"/>
      <c r="B96" s="998"/>
      <c r="C96" s="468">
        <v>3</v>
      </c>
      <c r="D96" s="303" t="s">
        <v>793</v>
      </c>
      <c r="E96" s="303"/>
      <c r="F96" s="655">
        <f t="shared" si="16"/>
        <v>0</v>
      </c>
      <c r="G96" s="655"/>
      <c r="H96" s="655"/>
      <c r="I96" s="655"/>
      <c r="J96" s="655"/>
      <c r="K96" s="655"/>
      <c r="L96" s="655"/>
      <c r="M96" s="342"/>
      <c r="N96" s="287"/>
      <c r="O96" s="287"/>
      <c r="P96" s="287"/>
    </row>
    <row r="97" spans="1:17" ht="19.5" thickBot="1" x14ac:dyDescent="0.25">
      <c r="A97" s="1005"/>
      <c r="B97" s="998"/>
      <c r="C97" s="468">
        <v>4</v>
      </c>
      <c r="D97" s="303">
        <v>4</v>
      </c>
      <c r="E97" s="303"/>
      <c r="F97" s="655">
        <f t="shared" si="16"/>
        <v>0</v>
      </c>
      <c r="G97" s="655"/>
      <c r="H97" s="655"/>
      <c r="I97" s="655"/>
      <c r="J97" s="655"/>
      <c r="K97" s="655"/>
      <c r="L97" s="655"/>
      <c r="M97" s="342"/>
      <c r="N97" s="287"/>
      <c r="O97" s="287"/>
      <c r="P97" s="287"/>
    </row>
    <row r="98" spans="1:17" ht="19.5" thickBot="1" x14ac:dyDescent="0.25">
      <c r="A98" s="1005"/>
      <c r="B98" s="998"/>
      <c r="C98" s="468">
        <v>5</v>
      </c>
      <c r="D98" s="303" t="s">
        <v>1022</v>
      </c>
      <c r="E98" s="303"/>
      <c r="F98" s="655">
        <f t="shared" si="16"/>
        <v>0</v>
      </c>
      <c r="G98" s="655"/>
      <c r="H98" s="655"/>
      <c r="I98" s="655"/>
      <c r="J98" s="655"/>
      <c r="K98" s="655"/>
      <c r="L98" s="655"/>
      <c r="M98" s="342"/>
      <c r="N98" s="287"/>
      <c r="O98" s="287"/>
      <c r="P98" s="287"/>
    </row>
    <row r="99" spans="1:17" ht="19.5" thickBot="1" x14ac:dyDescent="0.25">
      <c r="A99" s="1005"/>
      <c r="B99" s="998"/>
      <c r="C99" s="464"/>
      <c r="D99" s="101" t="s">
        <v>1217</v>
      </c>
      <c r="E99" s="101"/>
      <c r="F99" s="101"/>
      <c r="G99" s="101"/>
      <c r="H99" s="101"/>
      <c r="I99" s="101"/>
      <c r="J99" s="101"/>
      <c r="K99" s="101"/>
      <c r="L99" s="101"/>
      <c r="M99" s="92">
        <f>SUM(M94:M98)</f>
        <v>9</v>
      </c>
      <c r="N99" s="92">
        <f>SUM(N94:N98)</f>
        <v>11</v>
      </c>
      <c r="O99" s="92">
        <f>SUM(O94:O98)</f>
        <v>5</v>
      </c>
      <c r="P99" s="92">
        <f>SUM(P94:P98)</f>
        <v>8</v>
      </c>
    </row>
    <row r="100" spans="1:17" ht="19.5" thickBot="1" x14ac:dyDescent="0.25">
      <c r="A100" s="1005"/>
      <c r="B100" s="103"/>
      <c r="C100" s="464"/>
      <c r="D100" s="101" t="s">
        <v>1188</v>
      </c>
      <c r="E100" s="3"/>
      <c r="F100" s="3"/>
      <c r="G100" s="3"/>
      <c r="H100" s="3"/>
      <c r="I100" s="3"/>
      <c r="J100" s="3"/>
      <c r="K100" s="3"/>
      <c r="L100" s="3"/>
      <c r="M100" s="130"/>
      <c r="N100" s="130"/>
      <c r="O100" s="130"/>
      <c r="P100" s="131"/>
      <c r="Q100" s="156"/>
    </row>
    <row r="101" spans="1:17" ht="18.75" customHeight="1" thickBot="1" x14ac:dyDescent="0.25">
      <c r="A101" s="1006"/>
      <c r="B101" s="103"/>
      <c r="C101" s="464"/>
      <c r="D101" s="101" t="s">
        <v>1216</v>
      </c>
      <c r="E101" s="449"/>
      <c r="F101" s="449"/>
      <c r="G101" s="449"/>
      <c r="H101" s="449"/>
      <c r="I101" s="449"/>
      <c r="J101" s="449"/>
      <c r="K101" s="449"/>
      <c r="L101" s="449"/>
      <c r="M101" s="869"/>
      <c r="N101" s="870"/>
      <c r="O101" s="870"/>
      <c r="P101" s="871"/>
      <c r="Q101" s="156"/>
    </row>
    <row r="102" spans="1:17" ht="37.5" customHeight="1" thickBot="1" x14ac:dyDescent="0.25">
      <c r="A102" s="604"/>
      <c r="B102" s="604"/>
      <c r="C102" s="604"/>
      <c r="D102" s="598" t="str">
        <f>HYPERLINK("#Оглавление!h17","&lt;&lt;&lt;&lt;&lt;")</f>
        <v>&lt;&lt;&lt;&lt;&lt;</v>
      </c>
      <c r="E102" s="604"/>
      <c r="F102" s="604"/>
      <c r="G102" s="604"/>
      <c r="H102" s="604"/>
      <c r="I102" s="604"/>
      <c r="J102" s="604"/>
      <c r="K102" s="604"/>
      <c r="L102" s="604"/>
      <c r="M102" s="604"/>
      <c r="N102" s="604"/>
      <c r="O102" s="604"/>
      <c r="P102" s="604"/>
      <c r="Q102" s="156"/>
    </row>
    <row r="103" spans="1:17" ht="49.5" customHeight="1" thickBot="1" x14ac:dyDescent="0.25">
      <c r="A103" s="693">
        <v>44895</v>
      </c>
      <c r="B103" s="998" t="s">
        <v>1067</v>
      </c>
      <c r="C103" s="364" t="s">
        <v>1309</v>
      </c>
      <c r="D103" s="170" t="s">
        <v>1224</v>
      </c>
      <c r="E103" s="367" t="s">
        <v>1308</v>
      </c>
      <c r="F103" s="475" t="s">
        <v>1381</v>
      </c>
      <c r="G103" s="475" t="s">
        <v>1415</v>
      </c>
      <c r="H103" s="681" t="s">
        <v>1416</v>
      </c>
      <c r="I103" s="475" t="s">
        <v>1417</v>
      </c>
      <c r="J103" s="681" t="s">
        <v>1319</v>
      </c>
      <c r="K103" s="475" t="s">
        <v>1418</v>
      </c>
      <c r="L103" s="475" t="s">
        <v>1419</v>
      </c>
      <c r="M103" s="124" t="str">
        <f>'Данные по ТП'!C210</f>
        <v>ТМ-630/10</v>
      </c>
      <c r="N103" s="125" t="s">
        <v>1225</v>
      </c>
      <c r="O103" s="124" t="s">
        <v>5</v>
      </c>
      <c r="P103" s="126" t="str">
        <f>'Данные по ТП'!F210</f>
        <v>Б/Н-9</v>
      </c>
      <c r="Q103" s="156"/>
    </row>
    <row r="104" spans="1:17" ht="19.5" customHeight="1" thickBot="1" x14ac:dyDescent="0.25">
      <c r="A104" s="949" t="s">
        <v>1656</v>
      </c>
      <c r="B104" s="998"/>
      <c r="C104" s="468" t="s">
        <v>1324</v>
      </c>
      <c r="D104" s="303"/>
      <c r="E104" s="303"/>
      <c r="F104" s="655">
        <f>((O104*1.73*220*0.9)/1000)+((N104*1.73*220*0.9)/1000)+((M104*1.73*220*0.9)/1000)</f>
        <v>174.35286000000002</v>
      </c>
      <c r="G104" s="845">
        <v>228</v>
      </c>
      <c r="H104" s="845">
        <v>228</v>
      </c>
      <c r="I104" s="845">
        <v>229</v>
      </c>
      <c r="J104" s="845">
        <v>399</v>
      </c>
      <c r="K104" s="845">
        <v>398</v>
      </c>
      <c r="L104" s="845">
        <v>400</v>
      </c>
      <c r="M104" s="342">
        <v>200</v>
      </c>
      <c r="N104" s="287">
        <v>160</v>
      </c>
      <c r="O104" s="287">
        <v>149</v>
      </c>
      <c r="P104" s="287">
        <v>170</v>
      </c>
    </row>
    <row r="105" spans="1:17" ht="19.5" customHeight="1" thickBot="1" x14ac:dyDescent="0.25">
      <c r="A105" s="1005"/>
      <c r="B105" s="998"/>
      <c r="C105" s="468" t="s">
        <v>1641</v>
      </c>
      <c r="D105" s="303"/>
      <c r="E105" s="303"/>
      <c r="F105" s="655"/>
      <c r="G105" s="931"/>
      <c r="H105" s="931"/>
      <c r="I105" s="931"/>
      <c r="J105" s="931"/>
      <c r="K105" s="931"/>
      <c r="L105" s="931"/>
      <c r="M105" s="797">
        <v>1</v>
      </c>
      <c r="N105" s="797">
        <v>1.5</v>
      </c>
      <c r="O105" s="797">
        <v>1</v>
      </c>
      <c r="P105" s="797">
        <v>2</v>
      </c>
    </row>
    <row r="106" spans="1:17" ht="19.5" thickBot="1" x14ac:dyDescent="0.25">
      <c r="A106" s="1005"/>
      <c r="B106" s="998"/>
      <c r="C106" s="468" t="s">
        <v>966</v>
      </c>
      <c r="D106" s="303" t="s">
        <v>1606</v>
      </c>
      <c r="E106" s="303"/>
      <c r="F106" s="655">
        <f t="shared" ref="F106:F109" si="17">((O106*1.73*220*0.9)/1000)+((N106*1.73*220*0.9)/1000)+((M106*1.73*220*0.9)/1000)</f>
        <v>83.237219999999994</v>
      </c>
      <c r="G106" s="846"/>
      <c r="H106" s="846"/>
      <c r="I106" s="846"/>
      <c r="J106" s="846"/>
      <c r="K106" s="846"/>
      <c r="L106" s="846"/>
      <c r="M106" s="342">
        <v>53</v>
      </c>
      <c r="N106" s="287">
        <v>100</v>
      </c>
      <c r="O106" s="287">
        <v>90</v>
      </c>
      <c r="P106" s="287">
        <v>60</v>
      </c>
    </row>
    <row r="107" spans="1:17" ht="19.5" thickBot="1" x14ac:dyDescent="0.25">
      <c r="A107" s="1005"/>
      <c r="B107" s="998"/>
      <c r="C107" s="468" t="s">
        <v>1320</v>
      </c>
      <c r="D107" s="303" t="s">
        <v>1607</v>
      </c>
      <c r="E107" s="303"/>
      <c r="F107" s="655">
        <f t="shared" si="17"/>
        <v>27.745739999999998</v>
      </c>
      <c r="G107" s="655"/>
      <c r="H107" s="655"/>
      <c r="I107" s="655"/>
      <c r="J107" s="655"/>
      <c r="K107" s="655"/>
      <c r="L107" s="655"/>
      <c r="M107" s="342">
        <v>23</v>
      </c>
      <c r="N107" s="287">
        <v>26</v>
      </c>
      <c r="O107" s="287">
        <v>32</v>
      </c>
      <c r="P107" s="287">
        <v>17</v>
      </c>
    </row>
    <row r="108" spans="1:17" ht="19.5" thickBot="1" x14ac:dyDescent="0.25">
      <c r="A108" s="1005"/>
      <c r="B108" s="998"/>
      <c r="C108" s="468" t="s">
        <v>1497</v>
      </c>
      <c r="D108" s="303" t="s">
        <v>1608</v>
      </c>
      <c r="E108" s="303"/>
      <c r="F108" s="655">
        <f t="shared" si="17"/>
        <v>16.44192</v>
      </c>
      <c r="G108" s="655"/>
      <c r="H108" s="655"/>
      <c r="I108" s="655"/>
      <c r="J108" s="655"/>
      <c r="K108" s="655"/>
      <c r="L108" s="655"/>
      <c r="M108" s="342">
        <v>7</v>
      </c>
      <c r="N108" s="287">
        <v>10</v>
      </c>
      <c r="O108" s="287">
        <v>31</v>
      </c>
      <c r="P108" s="287">
        <v>19</v>
      </c>
    </row>
    <row r="109" spans="1:17" ht="19.5" thickBot="1" x14ac:dyDescent="0.25">
      <c r="A109" s="1005"/>
      <c r="B109" s="998"/>
      <c r="C109" s="464" t="s">
        <v>1321</v>
      </c>
      <c r="D109" s="303"/>
      <c r="E109" s="303"/>
      <c r="F109" s="655">
        <f t="shared" si="17"/>
        <v>0</v>
      </c>
      <c r="G109" s="655"/>
      <c r="H109" s="655"/>
      <c r="I109" s="655"/>
      <c r="J109" s="655"/>
      <c r="K109" s="655"/>
      <c r="L109" s="655"/>
      <c r="M109" s="342"/>
      <c r="N109" s="287"/>
      <c r="O109" s="287"/>
      <c r="P109" s="287"/>
    </row>
    <row r="110" spans="1:17" ht="19.5" thickBot="1" x14ac:dyDescent="0.25">
      <c r="A110" s="1005"/>
      <c r="B110" s="998"/>
      <c r="C110" s="464"/>
      <c r="D110" s="101" t="s">
        <v>1217</v>
      </c>
      <c r="E110" s="101"/>
      <c r="F110" s="101"/>
      <c r="G110" s="101"/>
      <c r="H110" s="101"/>
      <c r="I110" s="101"/>
      <c r="J110" s="101"/>
      <c r="K110" s="101"/>
      <c r="L110" s="101"/>
      <c r="M110" s="92">
        <f>SUM(M104:M109)</f>
        <v>284</v>
      </c>
      <c r="N110" s="92">
        <f>SUM(N104:N109)</f>
        <v>297.5</v>
      </c>
      <c r="O110" s="92">
        <f>SUM(O104:O109)</f>
        <v>303</v>
      </c>
      <c r="P110" s="92">
        <f>SUM(P104:P109)</f>
        <v>268</v>
      </c>
    </row>
    <row r="111" spans="1:17" ht="19.5" thickBot="1" x14ac:dyDescent="0.25">
      <c r="A111" s="1005"/>
      <c r="B111" s="103"/>
      <c r="C111" s="464"/>
      <c r="D111" s="101" t="s">
        <v>1188</v>
      </c>
      <c r="E111" s="3"/>
      <c r="F111" s="3"/>
      <c r="G111" s="3"/>
      <c r="H111" s="3"/>
      <c r="I111" s="3"/>
      <c r="J111" s="3"/>
      <c r="K111" s="3"/>
      <c r="L111" s="3"/>
      <c r="M111" s="130">
        <f t="shared" ref="M111:O111" si="18">(M110*1.73*220*0.9)/1000</f>
        <v>97.281360000000006</v>
      </c>
      <c r="N111" s="130">
        <f t="shared" si="18"/>
        <v>101.90564999999999</v>
      </c>
      <c r="O111" s="130">
        <f t="shared" si="18"/>
        <v>103.78962</v>
      </c>
      <c r="P111" s="131"/>
      <c r="Q111" s="156"/>
    </row>
    <row r="112" spans="1:17" ht="18.75" customHeight="1" thickBot="1" x14ac:dyDescent="0.25">
      <c r="A112" s="1006"/>
      <c r="B112" s="103"/>
      <c r="C112" s="464"/>
      <c r="D112" s="101" t="s">
        <v>1216</v>
      </c>
      <c r="E112" s="449"/>
      <c r="F112" s="449"/>
      <c r="G112" s="449"/>
      <c r="H112" s="449"/>
      <c r="I112" s="449"/>
      <c r="J112" s="449"/>
      <c r="K112" s="449"/>
      <c r="L112" s="449"/>
      <c r="M112" s="869">
        <f>(M111+N111+O111)</f>
        <v>302.97663</v>
      </c>
      <c r="N112" s="870"/>
      <c r="O112" s="870"/>
      <c r="P112" s="871"/>
      <c r="Q112" s="156"/>
    </row>
    <row r="113" spans="1:50" ht="46.5" customHeight="1" thickBot="1" x14ac:dyDescent="0.25">
      <c r="A113" s="604"/>
      <c r="B113" s="604"/>
      <c r="C113" s="604"/>
      <c r="D113" s="598" t="str">
        <f>HYPERLINK("#Оглавление!h17","&lt;&lt;&lt;&lt;&lt;")</f>
        <v>&lt;&lt;&lt;&lt;&lt;</v>
      </c>
      <c r="E113" s="604"/>
      <c r="F113" s="604"/>
      <c r="G113" s="604"/>
      <c r="H113" s="604"/>
      <c r="I113" s="604"/>
      <c r="J113" s="604"/>
      <c r="K113" s="604"/>
      <c r="L113" s="604"/>
      <c r="M113" s="604"/>
      <c r="N113" s="604"/>
      <c r="O113" s="604"/>
      <c r="P113" s="604"/>
      <c r="Q113" s="156"/>
    </row>
    <row r="114" spans="1:50" ht="33.75" customHeight="1" thickBot="1" x14ac:dyDescent="0.25">
      <c r="A114" s="693">
        <v>44895</v>
      </c>
      <c r="B114" s="998" t="s">
        <v>1068</v>
      </c>
      <c r="C114" s="364" t="s">
        <v>1309</v>
      </c>
      <c r="D114" s="170" t="s">
        <v>1224</v>
      </c>
      <c r="E114" s="367" t="s">
        <v>1308</v>
      </c>
      <c r="F114" s="475" t="s">
        <v>1381</v>
      </c>
      <c r="G114" s="475" t="s">
        <v>1415</v>
      </c>
      <c r="H114" s="681" t="s">
        <v>1416</v>
      </c>
      <c r="I114" s="475" t="s">
        <v>1417</v>
      </c>
      <c r="J114" s="681" t="s">
        <v>1319</v>
      </c>
      <c r="K114" s="475" t="s">
        <v>1418</v>
      </c>
      <c r="L114" s="475" t="s">
        <v>1419</v>
      </c>
      <c r="M114" s="124" t="str">
        <f>'Данные по ТП'!C211</f>
        <v>ТМ-400/10</v>
      </c>
      <c r="N114" s="125" t="s">
        <v>1225</v>
      </c>
      <c r="O114" s="124" t="s">
        <v>5</v>
      </c>
      <c r="P114" s="126" t="str">
        <f>'Данные по ТП'!F211</f>
        <v>Б/Н-10</v>
      </c>
      <c r="Q114" s="156"/>
    </row>
    <row r="115" spans="1:50" ht="19.5" customHeight="1" thickBot="1" x14ac:dyDescent="0.25">
      <c r="A115" s="949" t="s">
        <v>1650</v>
      </c>
      <c r="B115" s="998"/>
      <c r="C115" s="468" t="s">
        <v>1024</v>
      </c>
      <c r="D115" s="303" t="s">
        <v>1024</v>
      </c>
      <c r="E115" s="303"/>
      <c r="F115" s="655">
        <f>((O115*1.73*220*0.9)/1000)+((N115*1.73*220*0.9)/1000)+((M115*1.73*220*0.9)/1000)</f>
        <v>34.254000000000005</v>
      </c>
      <c r="G115" s="845">
        <v>226</v>
      </c>
      <c r="H115" s="845">
        <v>230</v>
      </c>
      <c r="I115" s="845">
        <v>228</v>
      </c>
      <c r="J115" s="845">
        <v>394</v>
      </c>
      <c r="K115" s="845">
        <v>398</v>
      </c>
      <c r="L115" s="845">
        <v>398</v>
      </c>
      <c r="M115" s="342">
        <v>20</v>
      </c>
      <c r="N115" s="287">
        <v>54</v>
      </c>
      <c r="O115" s="287">
        <v>26</v>
      </c>
      <c r="P115" s="287">
        <v>27</v>
      </c>
    </row>
    <row r="116" spans="1:50" ht="19.5" customHeight="1" thickBot="1" x14ac:dyDescent="0.25">
      <c r="A116" s="1005"/>
      <c r="B116" s="998"/>
      <c r="C116" s="468" t="s">
        <v>792</v>
      </c>
      <c r="D116" s="303" t="s">
        <v>792</v>
      </c>
      <c r="E116" s="303"/>
      <c r="F116" s="655"/>
      <c r="G116" s="931"/>
      <c r="H116" s="931"/>
      <c r="I116" s="931"/>
      <c r="J116" s="931"/>
      <c r="K116" s="931"/>
      <c r="L116" s="931"/>
      <c r="M116" s="797">
        <v>3</v>
      </c>
      <c r="N116" s="797">
        <v>6</v>
      </c>
      <c r="O116" s="797">
        <v>8</v>
      </c>
      <c r="P116" s="797">
        <v>4</v>
      </c>
    </row>
    <row r="117" spans="1:50" ht="19.5" thickBot="1" x14ac:dyDescent="0.25">
      <c r="A117" s="1005"/>
      <c r="B117" s="998"/>
      <c r="C117" s="468" t="s">
        <v>793</v>
      </c>
      <c r="D117" s="303" t="s">
        <v>793</v>
      </c>
      <c r="E117" s="303"/>
      <c r="F117" s="655">
        <f t="shared" ref="F117:F120" si="19">((O117*1.73*220*0.9)/1000)+((N117*1.73*220*0.9)/1000)+((M117*1.73*220*0.9)/1000)</f>
        <v>0</v>
      </c>
      <c r="G117" s="846"/>
      <c r="H117" s="846"/>
      <c r="I117" s="846"/>
      <c r="J117" s="846"/>
      <c r="K117" s="846"/>
      <c r="L117" s="846"/>
      <c r="M117" s="342"/>
      <c r="N117" s="287"/>
      <c r="O117" s="287"/>
      <c r="P117" s="287"/>
    </row>
    <row r="118" spans="1:50" ht="19.5" thickBot="1" x14ac:dyDescent="0.25">
      <c r="A118" s="1005"/>
      <c r="B118" s="998"/>
      <c r="C118" s="468" t="s">
        <v>794</v>
      </c>
      <c r="D118" s="303" t="s">
        <v>794</v>
      </c>
      <c r="E118" s="303"/>
      <c r="F118" s="655">
        <f t="shared" si="19"/>
        <v>0</v>
      </c>
      <c r="G118" s="655"/>
      <c r="H118" s="655"/>
      <c r="I118" s="655"/>
      <c r="J118" s="655"/>
      <c r="K118" s="655"/>
      <c r="L118" s="655"/>
      <c r="M118" s="342"/>
      <c r="N118" s="287"/>
      <c r="O118" s="287"/>
      <c r="P118" s="287"/>
    </row>
    <row r="119" spans="1:50" ht="19.5" thickBot="1" x14ac:dyDescent="0.25">
      <c r="A119" s="1005"/>
      <c r="B119" s="998"/>
      <c r="C119" s="468" t="s">
        <v>1022</v>
      </c>
      <c r="D119" s="303" t="s">
        <v>1022</v>
      </c>
      <c r="E119" s="303"/>
      <c r="F119" s="655">
        <f t="shared" si="19"/>
        <v>0</v>
      </c>
      <c r="G119" s="655"/>
      <c r="H119" s="655"/>
      <c r="I119" s="655"/>
      <c r="J119" s="655"/>
      <c r="K119" s="655"/>
      <c r="L119" s="655"/>
      <c r="M119" s="342"/>
      <c r="N119" s="287"/>
      <c r="O119" s="287"/>
      <c r="P119" s="287"/>
    </row>
    <row r="120" spans="1:50" ht="19.5" thickBot="1" x14ac:dyDescent="0.25">
      <c r="A120" s="1005"/>
      <c r="B120" s="998"/>
      <c r="C120" s="468" t="s">
        <v>1017</v>
      </c>
      <c r="D120" s="303" t="s">
        <v>1017</v>
      </c>
      <c r="E120" s="303"/>
      <c r="F120" s="655">
        <f t="shared" si="19"/>
        <v>0</v>
      </c>
      <c r="G120" s="655"/>
      <c r="H120" s="655"/>
      <c r="I120" s="655"/>
      <c r="J120" s="655"/>
      <c r="K120" s="655"/>
      <c r="L120" s="655"/>
      <c r="M120" s="342"/>
      <c r="N120" s="287"/>
      <c r="O120" s="287"/>
      <c r="P120" s="287"/>
    </row>
    <row r="121" spans="1:50" ht="19.5" thickBot="1" x14ac:dyDescent="0.25">
      <c r="A121" s="1005"/>
      <c r="B121" s="998"/>
      <c r="C121" s="464"/>
      <c r="D121" s="101" t="s">
        <v>1217</v>
      </c>
      <c r="E121" s="101"/>
      <c r="F121" s="101"/>
      <c r="G121" s="101"/>
      <c r="H121" s="101"/>
      <c r="I121" s="101"/>
      <c r="J121" s="101"/>
      <c r="K121" s="101"/>
      <c r="L121" s="101"/>
      <c r="M121" s="92">
        <f>SUM(M115:M120)</f>
        <v>23</v>
      </c>
      <c r="N121" s="92">
        <f>SUM(N115:N120)</f>
        <v>60</v>
      </c>
      <c r="O121" s="92">
        <f>SUM(O115:O120)</f>
        <v>34</v>
      </c>
      <c r="P121" s="92">
        <f>SUM(P115:P120)</f>
        <v>31</v>
      </c>
    </row>
    <row r="122" spans="1:50" ht="19.5" thickBot="1" x14ac:dyDescent="0.25">
      <c r="A122" s="1005"/>
      <c r="B122" s="998"/>
      <c r="C122" s="464"/>
      <c r="D122" s="101" t="s">
        <v>1188</v>
      </c>
      <c r="E122" s="3"/>
      <c r="F122" s="3"/>
      <c r="G122" s="3"/>
      <c r="H122" s="3"/>
      <c r="I122" s="3"/>
      <c r="J122" s="3"/>
      <c r="K122" s="3"/>
      <c r="L122" s="3"/>
      <c r="M122" s="130">
        <f t="shared" ref="M122:O122" si="20">(M121*1.73*220*0.9)/1000</f>
        <v>7.8784199999999993</v>
      </c>
      <c r="N122" s="130">
        <f t="shared" si="20"/>
        <v>20.552400000000002</v>
      </c>
      <c r="O122" s="130">
        <f t="shared" si="20"/>
        <v>11.646360000000001</v>
      </c>
      <c r="P122" s="131"/>
      <c r="Q122" s="156"/>
    </row>
    <row r="123" spans="1:50" ht="18.75" customHeight="1" thickBot="1" x14ac:dyDescent="0.25">
      <c r="A123" s="1006"/>
      <c r="B123" s="998"/>
      <c r="C123" s="694"/>
      <c r="D123" s="695" t="s">
        <v>1216</v>
      </c>
      <c r="E123" s="696"/>
      <c r="F123" s="696"/>
      <c r="G123" s="696"/>
      <c r="H123" s="696"/>
      <c r="I123" s="696"/>
      <c r="J123" s="696"/>
      <c r="K123" s="696"/>
      <c r="L123" s="696"/>
      <c r="M123" s="1019">
        <f>(M122+N122+O122)</f>
        <v>40.077179999999998</v>
      </c>
      <c r="N123" s="1020"/>
      <c r="O123" s="1020"/>
      <c r="P123" s="1021"/>
      <c r="Q123" s="156"/>
    </row>
    <row r="124" spans="1:50" s="699" customFormat="1" ht="59.25" customHeight="1" x14ac:dyDescent="0.2">
      <c r="A124" s="697"/>
      <c r="B124" s="697"/>
      <c r="C124" s="697"/>
      <c r="D124" s="675" t="str">
        <f>HYPERLINK("#Оглавление!h17","&lt;&lt;&lt;&lt;&lt;")</f>
        <v>&lt;&lt;&lt;&lt;&lt;</v>
      </c>
      <c r="E124" s="697"/>
      <c r="F124" s="697"/>
      <c r="G124" s="697"/>
      <c r="H124" s="697"/>
      <c r="I124" s="697"/>
      <c r="J124" s="697"/>
      <c r="K124" s="697"/>
      <c r="L124" s="697"/>
      <c r="M124" s="697"/>
      <c r="N124" s="697"/>
      <c r="O124" s="697"/>
      <c r="P124" s="697"/>
      <c r="Q124" s="698"/>
      <c r="R124" s="698"/>
      <c r="S124" s="698"/>
      <c r="T124" s="698"/>
      <c r="U124" s="698"/>
      <c r="V124" s="698"/>
      <c r="W124" s="698"/>
      <c r="X124" s="698"/>
      <c r="Y124" s="698"/>
      <c r="Z124" s="698"/>
      <c r="AA124" s="698"/>
      <c r="AB124" s="698"/>
      <c r="AC124" s="698"/>
      <c r="AD124" s="698"/>
      <c r="AE124" s="698"/>
      <c r="AF124" s="698"/>
      <c r="AG124" s="698"/>
      <c r="AH124" s="698"/>
      <c r="AI124" s="698"/>
      <c r="AJ124" s="698"/>
      <c r="AK124" s="698"/>
      <c r="AL124" s="698"/>
      <c r="AM124" s="698"/>
      <c r="AN124" s="698"/>
      <c r="AO124" s="698"/>
      <c r="AP124" s="698"/>
      <c r="AQ124" s="698"/>
      <c r="AR124" s="698"/>
      <c r="AS124" s="698"/>
      <c r="AT124" s="698"/>
      <c r="AU124" s="698"/>
      <c r="AV124" s="698"/>
      <c r="AW124" s="698"/>
      <c r="AX124" s="698"/>
    </row>
    <row r="125" spans="1:50" s="99" customFormat="1" ht="18.75" thickBot="1" x14ac:dyDescent="0.3">
      <c r="C125" s="469"/>
    </row>
    <row r="126" spans="1:50" s="99" customFormat="1" ht="36.75" thickBot="1" x14ac:dyDescent="0.25">
      <c r="A126" s="680">
        <v>44866</v>
      </c>
      <c r="B126" s="998" t="s">
        <v>1399</v>
      </c>
      <c r="C126" s="700" t="s">
        <v>1309</v>
      </c>
      <c r="D126" s="170" t="s">
        <v>1224</v>
      </c>
      <c r="E126" s="367" t="s">
        <v>1308</v>
      </c>
      <c r="F126" s="475" t="s">
        <v>1381</v>
      </c>
      <c r="G126" s="475" t="s">
        <v>1415</v>
      </c>
      <c r="H126" s="681" t="s">
        <v>1416</v>
      </c>
      <c r="I126" s="475" t="s">
        <v>1417</v>
      </c>
      <c r="J126" s="681" t="s">
        <v>1319</v>
      </c>
      <c r="K126" s="475" t="s">
        <v>1418</v>
      </c>
      <c r="L126" s="475" t="s">
        <v>1419</v>
      </c>
      <c r="M126" s="124">
        <f>'Данные по ТП'!C235</f>
        <v>0</v>
      </c>
      <c r="N126" s="125" t="s">
        <v>1225</v>
      </c>
      <c r="O126" s="124" t="s">
        <v>5</v>
      </c>
      <c r="P126" s="126">
        <f>'Данные по ТП'!F235</f>
        <v>0</v>
      </c>
    </row>
    <row r="127" spans="1:50" s="99" customFormat="1" ht="19.5" thickBot="1" x14ac:dyDescent="0.25">
      <c r="A127" s="1022" t="s">
        <v>1669</v>
      </c>
      <c r="B127" s="998"/>
      <c r="C127" s="468">
        <v>2</v>
      </c>
      <c r="D127" s="303"/>
      <c r="E127" s="303"/>
      <c r="F127" s="655">
        <f>((O127*1.73*220*0.9)/1000)+((N127*1.73*220*0.9)/1000)+((M127*1.73*220*0.9)/1000)</f>
        <v>0</v>
      </c>
      <c r="G127" s="845">
        <v>224</v>
      </c>
      <c r="H127" s="845">
        <v>222</v>
      </c>
      <c r="I127" s="845">
        <v>224</v>
      </c>
      <c r="J127" s="845">
        <v>394</v>
      </c>
      <c r="K127" s="845">
        <v>395</v>
      </c>
      <c r="L127" s="845">
        <v>398</v>
      </c>
      <c r="M127" s="666"/>
      <c r="N127" s="666"/>
      <c r="O127" s="666"/>
      <c r="P127" s="666"/>
    </row>
    <row r="128" spans="1:50" s="99" customFormat="1" ht="19.5" thickBot="1" x14ac:dyDescent="0.25">
      <c r="A128" s="1022"/>
      <c r="B128" s="998"/>
      <c r="C128" s="468">
        <v>5</v>
      </c>
      <c r="D128" s="303"/>
      <c r="E128" s="303"/>
      <c r="F128" s="655">
        <f t="shared" ref="F128:F131" si="21">((O128*1.73*220*0.9)/1000)+((N128*1.73*220*0.9)/1000)+((M128*1.73*220*0.9)/1000)</f>
        <v>0</v>
      </c>
      <c r="G128" s="846"/>
      <c r="H128" s="846"/>
      <c r="I128" s="846"/>
      <c r="J128" s="846"/>
      <c r="K128" s="846"/>
      <c r="L128" s="846"/>
      <c r="M128" s="666"/>
      <c r="N128" s="666"/>
      <c r="O128" s="666"/>
      <c r="P128" s="666"/>
    </row>
    <row r="129" spans="1:16" s="99" customFormat="1" ht="19.5" thickBot="1" x14ac:dyDescent="0.25">
      <c r="A129" s="1022"/>
      <c r="B129" s="998"/>
      <c r="C129" s="468">
        <v>6</v>
      </c>
      <c r="D129" s="303"/>
      <c r="E129" s="303"/>
      <c r="F129" s="655">
        <f t="shared" si="21"/>
        <v>0</v>
      </c>
      <c r="G129" s="655"/>
      <c r="H129" s="655"/>
      <c r="I129" s="655"/>
      <c r="J129" s="655"/>
      <c r="K129" s="655"/>
      <c r="L129" s="655"/>
      <c r="M129" s="666"/>
      <c r="N129" s="666"/>
      <c r="O129" s="666"/>
      <c r="P129" s="666"/>
    </row>
    <row r="130" spans="1:16" s="99" customFormat="1" ht="19.5" thickBot="1" x14ac:dyDescent="0.25">
      <c r="A130" s="1022"/>
      <c r="B130" s="998"/>
      <c r="C130" s="468">
        <v>7</v>
      </c>
      <c r="D130" s="303"/>
      <c r="E130" s="303"/>
      <c r="F130" s="655">
        <f t="shared" si="21"/>
        <v>0</v>
      </c>
      <c r="G130" s="655"/>
      <c r="H130" s="655"/>
      <c r="I130" s="655"/>
      <c r="J130" s="655"/>
      <c r="K130" s="655"/>
      <c r="L130" s="655"/>
      <c r="M130" s="666"/>
      <c r="N130" s="666"/>
      <c r="O130" s="666"/>
      <c r="P130" s="666"/>
    </row>
    <row r="131" spans="1:16" s="99" customFormat="1" ht="19.5" thickBot="1" x14ac:dyDescent="0.25">
      <c r="A131" s="1022"/>
      <c r="B131" s="998"/>
      <c r="C131" s="468"/>
      <c r="D131" s="303"/>
      <c r="E131" s="303"/>
      <c r="F131" s="655">
        <f t="shared" si="21"/>
        <v>0</v>
      </c>
      <c r="G131" s="655"/>
      <c r="H131" s="655"/>
      <c r="I131" s="655"/>
      <c r="J131" s="655"/>
      <c r="K131" s="655"/>
      <c r="L131" s="655"/>
      <c r="M131" s="666"/>
      <c r="N131" s="666"/>
      <c r="O131" s="666"/>
      <c r="P131" s="666"/>
    </row>
    <row r="132" spans="1:16" s="99" customFormat="1" ht="19.5" thickBot="1" x14ac:dyDescent="0.25">
      <c r="A132" s="1022"/>
      <c r="B132" s="998"/>
      <c r="C132" s="464"/>
      <c r="D132" s="101" t="s">
        <v>1217</v>
      </c>
      <c r="E132" s="101"/>
      <c r="F132" s="101"/>
      <c r="G132" s="101"/>
      <c r="H132" s="101"/>
      <c r="I132" s="101"/>
      <c r="J132" s="101"/>
      <c r="K132" s="101"/>
      <c r="L132" s="101"/>
      <c r="M132" s="92">
        <f>SUM(M126:M131)</f>
        <v>0</v>
      </c>
      <c r="N132" s="92">
        <f>SUM(N126:N131)</f>
        <v>0</v>
      </c>
      <c r="O132" s="92">
        <f>SUM(O126:O131)</f>
        <v>0</v>
      </c>
      <c r="P132" s="92">
        <f>SUM(P126:P131)</f>
        <v>0</v>
      </c>
    </row>
    <row r="133" spans="1:16" s="99" customFormat="1" ht="19.5" thickBot="1" x14ac:dyDescent="0.25">
      <c r="A133" s="1022"/>
      <c r="B133" s="998"/>
      <c r="C133" s="464"/>
      <c r="D133" s="101" t="s">
        <v>1188</v>
      </c>
      <c r="E133" s="3"/>
      <c r="F133" s="3"/>
      <c r="G133" s="3"/>
      <c r="H133" s="3"/>
      <c r="I133" s="3"/>
      <c r="J133" s="3"/>
      <c r="K133" s="3"/>
      <c r="L133" s="3"/>
      <c r="M133" s="130">
        <f t="shared" ref="M133:O133" si="22">(M132*1.73*220*0.9)/1000</f>
        <v>0</v>
      </c>
      <c r="N133" s="130">
        <f t="shared" si="22"/>
        <v>0</v>
      </c>
      <c r="O133" s="130">
        <f t="shared" si="22"/>
        <v>0</v>
      </c>
      <c r="P133" s="131"/>
    </row>
    <row r="134" spans="1:16" s="99" customFormat="1" ht="18.75" thickBot="1" x14ac:dyDescent="0.25">
      <c r="A134" s="1022"/>
      <c r="B134" s="998"/>
      <c r="C134" s="464"/>
      <c r="D134" s="101" t="s">
        <v>1216</v>
      </c>
      <c r="E134" s="449"/>
      <c r="F134" s="449"/>
      <c r="G134" s="449"/>
      <c r="H134" s="449"/>
      <c r="I134" s="449"/>
      <c r="J134" s="449"/>
      <c r="K134" s="449"/>
      <c r="L134" s="449"/>
      <c r="M134" s="869">
        <f>(M133+N133+O133)</f>
        <v>0</v>
      </c>
      <c r="N134" s="870"/>
      <c r="O134" s="870"/>
      <c r="P134" s="871"/>
    </row>
    <row r="135" spans="1:16" s="99" customFormat="1" ht="18.75" thickBot="1" x14ac:dyDescent="0.3">
      <c r="A135" s="1022"/>
      <c r="C135" s="469"/>
    </row>
    <row r="136" spans="1:16" s="99" customFormat="1" ht="25.5" x14ac:dyDescent="0.25">
      <c r="C136" s="469"/>
      <c r="D136" s="598" t="str">
        <f>HYPERLINK("#Оглавление!h17","&lt;&lt;&lt;&lt;&lt;")</f>
        <v>&lt;&lt;&lt;&lt;&lt;</v>
      </c>
    </row>
    <row r="137" spans="1:16" s="99" customFormat="1" ht="18.75" thickBot="1" x14ac:dyDescent="0.3">
      <c r="C137" s="469"/>
    </row>
    <row r="138" spans="1:16" s="99" customFormat="1" ht="36.75" thickBot="1" x14ac:dyDescent="0.25">
      <c r="A138" s="690">
        <v>44890</v>
      </c>
      <c r="B138" s="998" t="s">
        <v>1400</v>
      </c>
      <c r="C138" s="364" t="s">
        <v>1309</v>
      </c>
      <c r="D138" s="170" t="s">
        <v>1224</v>
      </c>
      <c r="E138" s="367" t="s">
        <v>1308</v>
      </c>
      <c r="F138" s="475" t="s">
        <v>1381</v>
      </c>
      <c r="G138" s="475" t="s">
        <v>1415</v>
      </c>
      <c r="H138" s="681" t="s">
        <v>1416</v>
      </c>
      <c r="I138" s="475" t="s">
        <v>1417</v>
      </c>
      <c r="J138" s="681" t="s">
        <v>1319</v>
      </c>
      <c r="K138" s="475" t="s">
        <v>1418</v>
      </c>
      <c r="L138" s="475" t="s">
        <v>1419</v>
      </c>
      <c r="M138" s="124">
        <f>'Данные по ТП'!C247</f>
        <v>0</v>
      </c>
      <c r="N138" s="125" t="s">
        <v>1225</v>
      </c>
      <c r="O138" s="124" t="s">
        <v>5</v>
      </c>
      <c r="P138" s="126">
        <f>'Данные по ТП'!F247</f>
        <v>0</v>
      </c>
    </row>
    <row r="139" spans="1:16" s="99" customFormat="1" ht="19.5" customHeight="1" thickBot="1" x14ac:dyDescent="0.25">
      <c r="A139" s="850" t="s">
        <v>1768</v>
      </c>
      <c r="B139" s="998"/>
      <c r="C139" s="468"/>
      <c r="D139" s="303"/>
      <c r="E139" s="303"/>
      <c r="F139" s="655">
        <f>((O139*1.73*220*0.9)/1000)+((N139*1.73*220*0.9)/1000)+((M139*1.73*220*0.9)/1000)</f>
        <v>0</v>
      </c>
      <c r="G139" s="845">
        <v>224</v>
      </c>
      <c r="H139" s="845">
        <v>223</v>
      </c>
      <c r="I139" s="845">
        <v>225</v>
      </c>
      <c r="J139" s="845">
        <v>394</v>
      </c>
      <c r="K139" s="845">
        <v>395</v>
      </c>
      <c r="L139" s="845">
        <v>395</v>
      </c>
      <c r="M139" s="666"/>
      <c r="N139" s="666"/>
      <c r="O139" s="666"/>
      <c r="P139" s="666"/>
    </row>
    <row r="140" spans="1:16" s="99" customFormat="1" ht="19.5" thickBot="1" x14ac:dyDescent="0.25">
      <c r="A140" s="862"/>
      <c r="B140" s="998"/>
      <c r="C140" s="468"/>
      <c r="D140" s="303"/>
      <c r="E140" s="303"/>
      <c r="F140" s="655">
        <f t="shared" ref="F140:F143" si="23">((O140*1.73*220*0.9)/1000)+((N140*1.73*220*0.9)/1000)+((M140*1.73*220*0.9)/1000)</f>
        <v>0</v>
      </c>
      <c r="G140" s="846"/>
      <c r="H140" s="846"/>
      <c r="I140" s="846"/>
      <c r="J140" s="846"/>
      <c r="K140" s="846"/>
      <c r="L140" s="846"/>
      <c r="M140" s="666"/>
      <c r="N140" s="666"/>
      <c r="O140" s="666"/>
      <c r="P140" s="666"/>
    </row>
    <row r="141" spans="1:16" s="99" customFormat="1" ht="19.5" thickBot="1" x14ac:dyDescent="0.25">
      <c r="A141" s="862"/>
      <c r="B141" s="998"/>
      <c r="C141" s="468">
        <v>1</v>
      </c>
      <c r="D141" s="303"/>
      <c r="E141" s="303"/>
      <c r="F141" s="655">
        <f t="shared" si="23"/>
        <v>54.121319999999997</v>
      </c>
      <c r="G141" s="655"/>
      <c r="H141" s="655"/>
      <c r="I141" s="655"/>
      <c r="J141" s="655"/>
      <c r="K141" s="655"/>
      <c r="L141" s="655"/>
      <c r="M141" s="666">
        <v>45</v>
      </c>
      <c r="N141" s="666">
        <v>41</v>
      </c>
      <c r="O141" s="666">
        <v>72</v>
      </c>
      <c r="P141" s="666">
        <v>27</v>
      </c>
    </row>
    <row r="142" spans="1:16" s="99" customFormat="1" ht="19.5" thickBot="1" x14ac:dyDescent="0.25">
      <c r="A142" s="862"/>
      <c r="B142" s="998"/>
      <c r="C142" s="468">
        <v>4</v>
      </c>
      <c r="D142" s="303"/>
      <c r="E142" s="303"/>
      <c r="F142" s="655">
        <f t="shared" si="23"/>
        <v>0</v>
      </c>
      <c r="G142" s="655"/>
      <c r="H142" s="655"/>
      <c r="I142" s="655"/>
      <c r="J142" s="655"/>
      <c r="K142" s="655"/>
      <c r="L142" s="655"/>
      <c r="M142" s="666"/>
      <c r="N142" s="666"/>
      <c r="O142" s="666"/>
      <c r="P142" s="666"/>
    </row>
    <row r="143" spans="1:16" s="99" customFormat="1" ht="19.5" thickBot="1" x14ac:dyDescent="0.25">
      <c r="A143" s="862"/>
      <c r="B143" s="998"/>
      <c r="C143" s="468">
        <v>5</v>
      </c>
      <c r="D143" s="303"/>
      <c r="E143" s="303"/>
      <c r="F143" s="655">
        <f t="shared" si="23"/>
        <v>0</v>
      </c>
      <c r="G143" s="655"/>
      <c r="H143" s="655"/>
      <c r="I143" s="655"/>
      <c r="J143" s="655"/>
      <c r="K143" s="655"/>
      <c r="L143" s="655"/>
      <c r="M143" s="666"/>
      <c r="N143" s="666"/>
      <c r="O143" s="666"/>
      <c r="P143" s="666"/>
    </row>
    <row r="144" spans="1:16" s="99" customFormat="1" ht="19.5" thickBot="1" x14ac:dyDescent="0.25">
      <c r="A144" s="862"/>
      <c r="B144" s="998"/>
      <c r="C144" s="464"/>
      <c r="D144" s="101" t="s">
        <v>1217</v>
      </c>
      <c r="E144" s="101"/>
      <c r="F144" s="101"/>
      <c r="G144" s="101"/>
      <c r="H144" s="101"/>
      <c r="I144" s="101"/>
      <c r="J144" s="101"/>
      <c r="K144" s="101"/>
      <c r="L144" s="101"/>
      <c r="M144" s="92">
        <f>SUM(M138:M143)</f>
        <v>45</v>
      </c>
      <c r="N144" s="92">
        <f>SUM(N138:N143)</f>
        <v>41</v>
      </c>
      <c r="O144" s="92">
        <f>SUM(O138:O143)</f>
        <v>72</v>
      </c>
      <c r="P144" s="92">
        <f>SUM(P138:P143)</f>
        <v>27</v>
      </c>
    </row>
    <row r="145" spans="1:16" s="99" customFormat="1" ht="19.5" thickBot="1" x14ac:dyDescent="0.25">
      <c r="A145" s="862"/>
      <c r="B145" s="998"/>
      <c r="C145" s="464"/>
      <c r="D145" s="101" t="s">
        <v>1188</v>
      </c>
      <c r="E145" s="3"/>
      <c r="F145" s="3"/>
      <c r="G145" s="3"/>
      <c r="H145" s="3"/>
      <c r="I145" s="3"/>
      <c r="J145" s="3"/>
      <c r="K145" s="3"/>
      <c r="L145" s="3"/>
      <c r="M145" s="130">
        <f t="shared" ref="M145:O145" si="24">(M144*1.73*220*0.9)/1000</f>
        <v>15.414300000000001</v>
      </c>
      <c r="N145" s="130">
        <f t="shared" si="24"/>
        <v>14.044139999999999</v>
      </c>
      <c r="O145" s="130">
        <f t="shared" si="24"/>
        <v>24.662880000000001</v>
      </c>
      <c r="P145" s="131"/>
    </row>
    <row r="146" spans="1:16" s="99" customFormat="1" ht="18.75" thickBot="1" x14ac:dyDescent="0.25">
      <c r="A146" s="862"/>
      <c r="B146" s="998"/>
      <c r="C146" s="464"/>
      <c r="D146" s="101" t="s">
        <v>1216</v>
      </c>
      <c r="E146" s="449"/>
      <c r="F146" s="449"/>
      <c r="G146" s="449"/>
      <c r="H146" s="449"/>
      <c r="I146" s="449"/>
      <c r="J146" s="449"/>
      <c r="K146" s="449"/>
      <c r="L146" s="449"/>
      <c r="M146" s="869">
        <f>(M145+N145+O145)</f>
        <v>54.121319999999997</v>
      </c>
      <c r="N146" s="870"/>
      <c r="O146" s="870"/>
      <c r="P146" s="871"/>
    </row>
    <row r="147" spans="1:16" s="99" customFormat="1" x14ac:dyDescent="0.25">
      <c r="A147" s="862"/>
      <c r="C147" s="469"/>
    </row>
    <row r="148" spans="1:16" s="99" customFormat="1" ht="25.5" x14ac:dyDescent="0.25">
      <c r="A148" s="692"/>
      <c r="C148" s="469"/>
      <c r="D148" s="598" t="str">
        <f>HYPERLINK("#Оглавление!h17","&lt;&lt;&lt;&lt;&lt;")</f>
        <v>&lt;&lt;&lt;&lt;&lt;</v>
      </c>
    </row>
    <row r="149" spans="1:16" s="99" customFormat="1" x14ac:dyDescent="0.25">
      <c r="A149" s="692"/>
      <c r="C149" s="469"/>
    </row>
    <row r="150" spans="1:16" s="99" customFormat="1" ht="18.75" thickBot="1" x14ac:dyDescent="0.3">
      <c r="A150" s="692"/>
      <c r="C150" s="469"/>
    </row>
    <row r="151" spans="1:16" s="99" customFormat="1" ht="36.75" thickBot="1" x14ac:dyDescent="0.25">
      <c r="A151" s="702">
        <v>44895</v>
      </c>
      <c r="B151" s="998" t="s">
        <v>1401</v>
      </c>
      <c r="C151" s="364" t="s">
        <v>1309</v>
      </c>
      <c r="D151" s="170" t="s">
        <v>1224</v>
      </c>
      <c r="E151" s="367" t="s">
        <v>1308</v>
      </c>
      <c r="F151" s="475" t="s">
        <v>1381</v>
      </c>
      <c r="G151" s="475" t="s">
        <v>1415</v>
      </c>
      <c r="H151" s="681" t="s">
        <v>1416</v>
      </c>
      <c r="I151" s="475" t="s">
        <v>1417</v>
      </c>
      <c r="J151" s="681" t="s">
        <v>1319</v>
      </c>
      <c r="K151" s="475" t="s">
        <v>1418</v>
      </c>
      <c r="L151" s="475" t="s">
        <v>1419</v>
      </c>
      <c r="M151" s="124">
        <f>'Данные по ТП'!C260</f>
        <v>0</v>
      </c>
      <c r="N151" s="125" t="s">
        <v>1225</v>
      </c>
      <c r="O151" s="124" t="s">
        <v>5</v>
      </c>
      <c r="P151" s="126">
        <f>'Данные по ТП'!F260</f>
        <v>0</v>
      </c>
    </row>
    <row r="152" spans="1:16" s="99" customFormat="1" ht="19.5" thickBot="1" x14ac:dyDescent="0.25">
      <c r="A152" s="999" t="s">
        <v>1650</v>
      </c>
      <c r="B152" s="998"/>
      <c r="C152" s="468" t="s">
        <v>1593</v>
      </c>
      <c r="D152" s="303"/>
      <c r="E152" s="303"/>
      <c r="F152" s="655">
        <f>((O152*1.73*220*0.9)/1000)+((N152*1.73*220*0.9)/1000)+((M152*1.73*220*0.9)/1000)</f>
        <v>0</v>
      </c>
      <c r="G152" s="845">
        <v>225</v>
      </c>
      <c r="H152" s="845">
        <v>226</v>
      </c>
      <c r="I152" s="845">
        <v>224</v>
      </c>
      <c r="J152" s="845">
        <v>397</v>
      </c>
      <c r="K152" s="845">
        <v>395</v>
      </c>
      <c r="L152" s="845">
        <v>395</v>
      </c>
      <c r="M152" s="666">
        <v>0</v>
      </c>
      <c r="N152" s="666">
        <v>0</v>
      </c>
      <c r="O152" s="666">
        <v>0</v>
      </c>
      <c r="P152" s="666">
        <v>0</v>
      </c>
    </row>
    <row r="153" spans="1:16" s="99" customFormat="1" ht="19.5" thickBot="1" x14ac:dyDescent="0.25">
      <c r="A153" s="1000"/>
      <c r="B153" s="998"/>
      <c r="C153" s="468" t="s">
        <v>1594</v>
      </c>
      <c r="D153" s="303"/>
      <c r="E153" s="303"/>
      <c r="F153" s="655">
        <f t="shared" ref="F153:F156" si="25">((O153*1.73*220*0.9)/1000)+((N153*1.73*220*0.9)/1000)+((M153*1.73*220*0.9)/1000)</f>
        <v>5.8231800000000007</v>
      </c>
      <c r="G153" s="846"/>
      <c r="H153" s="846"/>
      <c r="I153" s="846"/>
      <c r="J153" s="846"/>
      <c r="K153" s="846"/>
      <c r="L153" s="846"/>
      <c r="M153" s="666">
        <v>8</v>
      </c>
      <c r="N153" s="666">
        <v>6</v>
      </c>
      <c r="O153" s="666">
        <v>3</v>
      </c>
      <c r="P153" s="666">
        <v>5</v>
      </c>
    </row>
    <row r="154" spans="1:16" s="99" customFormat="1" ht="19.5" thickBot="1" x14ac:dyDescent="0.25">
      <c r="A154" s="1000"/>
      <c r="B154" s="998"/>
      <c r="C154" s="468"/>
      <c r="D154" s="303"/>
      <c r="E154" s="303"/>
      <c r="F154" s="655">
        <f t="shared" si="25"/>
        <v>0</v>
      </c>
      <c r="G154" s="655"/>
      <c r="H154" s="655"/>
      <c r="I154" s="655"/>
      <c r="J154" s="655"/>
      <c r="K154" s="655"/>
      <c r="L154" s="655"/>
      <c r="M154" s="666"/>
      <c r="N154" s="666"/>
      <c r="O154" s="666"/>
      <c r="P154" s="666"/>
    </row>
    <row r="155" spans="1:16" s="99" customFormat="1" ht="19.5" thickBot="1" x14ac:dyDescent="0.25">
      <c r="A155" s="1000"/>
      <c r="B155" s="998"/>
      <c r="C155" s="468"/>
      <c r="D155" s="303"/>
      <c r="E155" s="303"/>
      <c r="F155" s="655">
        <f t="shared" si="25"/>
        <v>0</v>
      </c>
      <c r="G155" s="655"/>
      <c r="H155" s="655"/>
      <c r="I155" s="655"/>
      <c r="J155" s="655"/>
      <c r="K155" s="655"/>
      <c r="L155" s="655"/>
      <c r="M155" s="666"/>
      <c r="N155" s="666"/>
      <c r="O155" s="666"/>
      <c r="P155" s="666"/>
    </row>
    <row r="156" spans="1:16" s="99" customFormat="1" ht="19.5" thickBot="1" x14ac:dyDescent="0.25">
      <c r="A156" s="1000"/>
      <c r="B156" s="998"/>
      <c r="C156" s="468"/>
      <c r="D156" s="303"/>
      <c r="E156" s="303"/>
      <c r="F156" s="655">
        <f t="shared" si="25"/>
        <v>0</v>
      </c>
      <c r="G156" s="655"/>
      <c r="H156" s="655"/>
      <c r="I156" s="655"/>
      <c r="J156" s="655"/>
      <c r="K156" s="655"/>
      <c r="L156" s="655"/>
      <c r="M156" s="666"/>
      <c r="N156" s="666"/>
      <c r="O156" s="666"/>
      <c r="P156" s="666"/>
    </row>
    <row r="157" spans="1:16" s="99" customFormat="1" ht="19.5" thickBot="1" x14ac:dyDescent="0.25">
      <c r="A157" s="1000"/>
      <c r="B157" s="998"/>
      <c r="C157" s="464"/>
      <c r="D157" s="101" t="s">
        <v>1217</v>
      </c>
      <c r="E157" s="101"/>
      <c r="F157" s="101"/>
      <c r="G157" s="101"/>
      <c r="H157" s="101"/>
      <c r="I157" s="101"/>
      <c r="J157" s="101"/>
      <c r="K157" s="101"/>
      <c r="L157" s="101"/>
      <c r="M157" s="92">
        <f>SUM(M151:M156)</f>
        <v>8</v>
      </c>
      <c r="N157" s="92">
        <f>SUM(N151:N156)</f>
        <v>6</v>
      </c>
      <c r="O157" s="92">
        <f>SUM(O151:O156)</f>
        <v>3</v>
      </c>
      <c r="P157" s="92">
        <f>SUM(P151:P156)</f>
        <v>5</v>
      </c>
    </row>
    <row r="158" spans="1:16" s="99" customFormat="1" ht="19.5" thickBot="1" x14ac:dyDescent="0.25">
      <c r="A158" s="1000"/>
      <c r="B158" s="998"/>
      <c r="C158" s="464"/>
      <c r="D158" s="101" t="s">
        <v>1188</v>
      </c>
      <c r="E158" s="3"/>
      <c r="F158" s="3"/>
      <c r="G158" s="3"/>
      <c r="H158" s="3"/>
      <c r="I158" s="3"/>
      <c r="J158" s="3"/>
      <c r="K158" s="3"/>
      <c r="L158" s="3"/>
      <c r="M158" s="130">
        <f t="shared" ref="M158:O158" si="26">(M157*1.73*220*0.9)/1000</f>
        <v>2.7403200000000001</v>
      </c>
      <c r="N158" s="130">
        <f t="shared" si="26"/>
        <v>2.05524</v>
      </c>
      <c r="O158" s="130">
        <f t="shared" si="26"/>
        <v>1.02762</v>
      </c>
      <c r="P158" s="131"/>
    </row>
    <row r="159" spans="1:16" s="99" customFormat="1" ht="18.75" thickBot="1" x14ac:dyDescent="0.25">
      <c r="A159" s="1001"/>
      <c r="B159" s="998"/>
      <c r="C159" s="464"/>
      <c r="D159" s="101" t="s">
        <v>1216</v>
      </c>
      <c r="E159" s="449"/>
      <c r="F159" s="449"/>
      <c r="G159" s="449"/>
      <c r="H159" s="449"/>
      <c r="I159" s="449"/>
      <c r="J159" s="449"/>
      <c r="K159" s="449"/>
      <c r="L159" s="449"/>
      <c r="M159" s="869">
        <f>(M158+N158+O158)</f>
        <v>5.8231799999999998</v>
      </c>
      <c r="N159" s="870"/>
      <c r="O159" s="870"/>
      <c r="P159" s="871"/>
    </row>
    <row r="160" spans="1:16" s="99" customFormat="1" x14ac:dyDescent="0.25">
      <c r="A160" s="692"/>
      <c r="C160" s="469"/>
    </row>
    <row r="161" spans="1:16" s="99" customFormat="1" ht="25.5" x14ac:dyDescent="0.25">
      <c r="A161" s="692"/>
      <c r="C161" s="469"/>
      <c r="D161" s="598" t="str">
        <f>HYPERLINK("#Оглавление!h17","&lt;&lt;&lt;&lt;&lt;")</f>
        <v>&lt;&lt;&lt;&lt;&lt;</v>
      </c>
    </row>
    <row r="162" spans="1:16" s="99" customFormat="1" x14ac:dyDescent="0.25">
      <c r="A162" s="692"/>
      <c r="C162" s="469"/>
    </row>
    <row r="163" spans="1:16" s="99" customFormat="1" ht="18.75" thickBot="1" x14ac:dyDescent="0.3">
      <c r="A163" s="692"/>
      <c r="C163" s="469"/>
    </row>
    <row r="164" spans="1:16" s="99" customFormat="1" ht="36.75" customHeight="1" thickBot="1" x14ac:dyDescent="0.25">
      <c r="A164" s="702">
        <v>44895</v>
      </c>
      <c r="B164" s="1016" t="s">
        <v>1402</v>
      </c>
      <c r="C164" s="671" t="s">
        <v>1309</v>
      </c>
      <c r="D164" s="170" t="s">
        <v>1224</v>
      </c>
      <c r="E164" s="367" t="s">
        <v>1308</v>
      </c>
      <c r="F164" s="475" t="s">
        <v>1381</v>
      </c>
      <c r="G164" s="475" t="s">
        <v>1415</v>
      </c>
      <c r="H164" s="681" t="s">
        <v>1416</v>
      </c>
      <c r="I164" s="475" t="s">
        <v>1417</v>
      </c>
      <c r="J164" s="681" t="s">
        <v>1319</v>
      </c>
      <c r="K164" s="475" t="s">
        <v>1418</v>
      </c>
      <c r="L164" s="475" t="s">
        <v>1419</v>
      </c>
      <c r="M164" s="124">
        <f>'Данные по ТП'!C273</f>
        <v>0</v>
      </c>
      <c r="N164" s="125" t="s">
        <v>1225</v>
      </c>
      <c r="O164" s="124" t="s">
        <v>5</v>
      </c>
      <c r="P164" s="126">
        <f>'Данные по ТП'!F273</f>
        <v>0</v>
      </c>
    </row>
    <row r="165" spans="1:16" s="99" customFormat="1" ht="19.5" thickBot="1" x14ac:dyDescent="0.25">
      <c r="A165" s="1007" t="s">
        <v>1656</v>
      </c>
      <c r="B165" s="1017"/>
      <c r="C165" s="468" t="s">
        <v>966</v>
      </c>
      <c r="D165" s="303"/>
      <c r="E165" s="303"/>
      <c r="F165" s="655">
        <f>((O165*1.73*220*0.9)/1000)+((N165*1.73*220*0.9)/1000)+((M165*1.73*220*0.9)/1000)</f>
        <v>26.718119999999999</v>
      </c>
      <c r="G165" s="845">
        <v>226</v>
      </c>
      <c r="H165" s="845">
        <v>225</v>
      </c>
      <c r="I165" s="845">
        <v>227</v>
      </c>
      <c r="J165" s="845">
        <v>395</v>
      </c>
      <c r="K165" s="845">
        <v>397</v>
      </c>
      <c r="L165" s="845">
        <v>395</v>
      </c>
      <c r="M165" s="666">
        <v>39</v>
      </c>
      <c r="N165" s="666">
        <v>18</v>
      </c>
      <c r="O165" s="666">
        <v>21</v>
      </c>
      <c r="P165" s="666">
        <v>19</v>
      </c>
    </row>
    <row r="166" spans="1:16" s="99" customFormat="1" ht="19.5" thickBot="1" x14ac:dyDescent="0.25">
      <c r="A166" s="1008"/>
      <c r="B166" s="1017"/>
      <c r="C166" s="468"/>
      <c r="D166" s="303"/>
      <c r="E166" s="303"/>
      <c r="F166" s="655">
        <f t="shared" ref="F166:F169" si="27">((O166*1.73*220*0.9)/1000)+((N166*1.73*220*0.9)/1000)+((M166*1.73*220*0.9)/1000)</f>
        <v>0</v>
      </c>
      <c r="G166" s="846"/>
      <c r="H166" s="846"/>
      <c r="I166" s="846"/>
      <c r="J166" s="846"/>
      <c r="K166" s="846"/>
      <c r="L166" s="846"/>
      <c r="M166" s="666"/>
      <c r="N166" s="666"/>
      <c r="O166" s="666"/>
      <c r="P166" s="666"/>
    </row>
    <row r="167" spans="1:16" s="99" customFormat="1" ht="19.5" thickBot="1" x14ac:dyDescent="0.25">
      <c r="A167" s="1008"/>
      <c r="B167" s="1017"/>
      <c r="C167" s="468"/>
      <c r="D167" s="303"/>
      <c r="E167" s="303"/>
      <c r="F167" s="655">
        <f t="shared" si="27"/>
        <v>0</v>
      </c>
      <c r="G167" s="655"/>
      <c r="H167" s="655"/>
      <c r="I167" s="655"/>
      <c r="J167" s="655"/>
      <c r="K167" s="655"/>
      <c r="L167" s="655"/>
      <c r="M167" s="666"/>
      <c r="N167" s="666"/>
      <c r="O167" s="666"/>
      <c r="P167" s="666"/>
    </row>
    <row r="168" spans="1:16" s="99" customFormat="1" ht="19.5" thickBot="1" x14ac:dyDescent="0.25">
      <c r="A168" s="1008"/>
      <c r="B168" s="1017"/>
      <c r="C168" s="468"/>
      <c r="D168" s="303"/>
      <c r="E168" s="303"/>
      <c r="F168" s="655">
        <f t="shared" si="27"/>
        <v>0</v>
      </c>
      <c r="G168" s="655"/>
      <c r="H168" s="655"/>
      <c r="I168" s="655"/>
      <c r="J168" s="655"/>
      <c r="K168" s="655"/>
      <c r="L168" s="655"/>
      <c r="M168" s="666"/>
      <c r="N168" s="666"/>
      <c r="O168" s="666"/>
      <c r="P168" s="666"/>
    </row>
    <row r="169" spans="1:16" s="99" customFormat="1" ht="19.5" thickBot="1" x14ac:dyDescent="0.25">
      <c r="A169" s="1008"/>
      <c r="B169" s="1017"/>
      <c r="C169" s="468"/>
      <c r="D169" s="303"/>
      <c r="E169" s="303"/>
      <c r="F169" s="655">
        <f t="shared" si="27"/>
        <v>0</v>
      </c>
      <c r="G169" s="655"/>
      <c r="H169" s="655"/>
      <c r="I169" s="655"/>
      <c r="J169" s="655"/>
      <c r="K169" s="655"/>
      <c r="L169" s="655"/>
      <c r="M169" s="666"/>
      <c r="N169" s="666"/>
      <c r="O169" s="666"/>
      <c r="P169" s="666"/>
    </row>
    <row r="170" spans="1:16" s="99" customFormat="1" ht="19.5" thickBot="1" x14ac:dyDescent="0.25">
      <c r="A170" s="1008"/>
      <c r="B170" s="1017"/>
      <c r="C170" s="464"/>
      <c r="D170" s="101" t="s">
        <v>1217</v>
      </c>
      <c r="E170" s="101"/>
      <c r="F170" s="101"/>
      <c r="G170" s="101"/>
      <c r="H170" s="101"/>
      <c r="I170" s="101"/>
      <c r="J170" s="101"/>
      <c r="K170" s="101"/>
      <c r="L170" s="101"/>
      <c r="M170" s="92">
        <f>SUM(M164:M169)</f>
        <v>39</v>
      </c>
      <c r="N170" s="92">
        <f>SUM(N164:N169)</f>
        <v>18</v>
      </c>
      <c r="O170" s="92">
        <f>SUM(O164:O169)</f>
        <v>21</v>
      </c>
      <c r="P170" s="92">
        <f>SUM(P164:P169)</f>
        <v>19</v>
      </c>
    </row>
    <row r="171" spans="1:16" s="99" customFormat="1" ht="19.5" thickBot="1" x14ac:dyDescent="0.25">
      <c r="A171" s="1008"/>
      <c r="B171" s="1017"/>
      <c r="C171" s="464"/>
      <c r="D171" s="101" t="s">
        <v>1188</v>
      </c>
      <c r="E171" s="3"/>
      <c r="F171" s="3"/>
      <c r="G171" s="3"/>
      <c r="H171" s="3"/>
      <c r="I171" s="3"/>
      <c r="J171" s="3"/>
      <c r="K171" s="3"/>
      <c r="L171" s="3"/>
      <c r="M171" s="130">
        <f t="shared" ref="M171:O171" si="28">(M170*1.73*220*0.9)/1000</f>
        <v>13.359059999999999</v>
      </c>
      <c r="N171" s="130">
        <f t="shared" si="28"/>
        <v>6.1657200000000003</v>
      </c>
      <c r="O171" s="130">
        <f t="shared" si="28"/>
        <v>7.1933399999999992</v>
      </c>
      <c r="P171" s="131"/>
    </row>
    <row r="172" spans="1:16" s="99" customFormat="1" ht="18.75" thickBot="1" x14ac:dyDescent="0.25">
      <c r="A172" s="1009"/>
      <c r="B172" s="1017"/>
      <c r="C172" s="464"/>
      <c r="D172" s="101" t="s">
        <v>1216</v>
      </c>
      <c r="E172" s="449"/>
      <c r="F172" s="449"/>
      <c r="G172" s="449"/>
      <c r="H172" s="449"/>
      <c r="I172" s="449"/>
      <c r="J172" s="449"/>
      <c r="K172" s="449"/>
      <c r="L172" s="449"/>
      <c r="M172" s="869">
        <f>(M171+N171+O171)</f>
        <v>26.718119999999999</v>
      </c>
      <c r="N172" s="870"/>
      <c r="O172" s="870"/>
      <c r="P172" s="871"/>
    </row>
    <row r="173" spans="1:16" s="99" customFormat="1" ht="36.75" thickBot="1" x14ac:dyDescent="0.25">
      <c r="A173" s="692"/>
      <c r="B173" s="1017"/>
      <c r="C173" s="364" t="s">
        <v>1309</v>
      </c>
      <c r="D173" s="170" t="s">
        <v>1200</v>
      </c>
      <c r="E173" s="367" t="s">
        <v>1308</v>
      </c>
      <c r="F173" s="475" t="s">
        <v>1381</v>
      </c>
      <c r="G173" s="475" t="s">
        <v>1415</v>
      </c>
      <c r="H173" s="681" t="s">
        <v>1416</v>
      </c>
      <c r="I173" s="475" t="s">
        <v>1417</v>
      </c>
      <c r="J173" s="681" t="s">
        <v>1319</v>
      </c>
      <c r="K173" s="475" t="s">
        <v>1418</v>
      </c>
      <c r="L173" s="475" t="s">
        <v>1419</v>
      </c>
      <c r="M173" s="124">
        <f>'Данные по ТП'!C282</f>
        <v>0</v>
      </c>
      <c r="N173" s="125" t="s">
        <v>1225</v>
      </c>
      <c r="O173" s="124" t="s">
        <v>5</v>
      </c>
      <c r="P173" s="126">
        <f>'Данные по ТП'!F282</f>
        <v>0</v>
      </c>
    </row>
    <row r="174" spans="1:16" s="99" customFormat="1" ht="19.5" thickBot="1" x14ac:dyDescent="0.25">
      <c r="A174" s="692"/>
      <c r="B174" s="1017"/>
      <c r="C174" s="468"/>
      <c r="D174" s="303"/>
      <c r="E174" s="303"/>
      <c r="F174" s="655">
        <f>((O174*1.73*220*0.9)/1000)+((N174*1.73*220*0.9)/1000)+((M174*1.73*220*0.9)/1000)</f>
        <v>0</v>
      </c>
      <c r="G174" s="845"/>
      <c r="H174" s="845"/>
      <c r="I174" s="845"/>
      <c r="J174" s="845"/>
      <c r="K174" s="845"/>
      <c r="L174" s="845"/>
      <c r="M174" s="666"/>
      <c r="N174" s="666"/>
      <c r="O174" s="666"/>
      <c r="P174" s="666"/>
    </row>
    <row r="175" spans="1:16" s="99" customFormat="1" ht="19.5" thickBot="1" x14ac:dyDescent="0.25">
      <c r="A175" s="692"/>
      <c r="B175" s="1017"/>
      <c r="C175" s="468"/>
      <c r="D175" s="303"/>
      <c r="E175" s="303"/>
      <c r="F175" s="655">
        <f t="shared" ref="F175:F178" si="29">((O175*1.73*220*0.9)/1000)+((N175*1.73*220*0.9)/1000)+((M175*1.73*220*0.9)/1000)</f>
        <v>0</v>
      </c>
      <c r="G175" s="846"/>
      <c r="H175" s="846"/>
      <c r="I175" s="846"/>
      <c r="J175" s="846"/>
      <c r="K175" s="846"/>
      <c r="L175" s="846"/>
      <c r="M175" s="666"/>
      <c r="N175" s="666"/>
      <c r="O175" s="666"/>
      <c r="P175" s="666"/>
    </row>
    <row r="176" spans="1:16" s="99" customFormat="1" ht="19.5" thickBot="1" x14ac:dyDescent="0.25">
      <c r="A176" s="692"/>
      <c r="B176" s="1017"/>
      <c r="C176" s="468"/>
      <c r="D176" s="303"/>
      <c r="E176" s="303"/>
      <c r="F176" s="655">
        <f t="shared" si="29"/>
        <v>0</v>
      </c>
      <c r="G176" s="655"/>
      <c r="H176" s="655"/>
      <c r="I176" s="655"/>
      <c r="J176" s="655"/>
      <c r="K176" s="655"/>
      <c r="L176" s="655"/>
      <c r="M176" s="666"/>
      <c r="N176" s="666"/>
      <c r="O176" s="666"/>
      <c r="P176" s="666"/>
    </row>
    <row r="177" spans="1:16" s="99" customFormat="1" ht="19.5" thickBot="1" x14ac:dyDescent="0.25">
      <c r="A177" s="692"/>
      <c r="B177" s="1017"/>
      <c r="C177" s="468"/>
      <c r="D177" s="303"/>
      <c r="E177" s="303"/>
      <c r="F177" s="655">
        <f t="shared" si="29"/>
        <v>0</v>
      </c>
      <c r="G177" s="655"/>
      <c r="H177" s="655"/>
      <c r="I177" s="655"/>
      <c r="J177" s="655"/>
      <c r="K177" s="655"/>
      <c r="L177" s="655"/>
      <c r="M177" s="666"/>
      <c r="N177" s="666"/>
      <c r="O177" s="666"/>
      <c r="P177" s="666"/>
    </row>
    <row r="178" spans="1:16" s="99" customFormat="1" ht="19.5" thickBot="1" x14ac:dyDescent="0.25">
      <c r="A178" s="692"/>
      <c r="B178" s="1017"/>
      <c r="C178" s="468"/>
      <c r="D178" s="303"/>
      <c r="E178" s="303"/>
      <c r="F178" s="655">
        <f t="shared" si="29"/>
        <v>0</v>
      </c>
      <c r="G178" s="655"/>
      <c r="H178" s="655"/>
      <c r="I178" s="655"/>
      <c r="J178" s="655"/>
      <c r="K178" s="655"/>
      <c r="L178" s="655"/>
      <c r="M178" s="666"/>
      <c r="N178" s="666"/>
      <c r="O178" s="666"/>
      <c r="P178" s="666"/>
    </row>
    <row r="179" spans="1:16" s="99" customFormat="1" ht="19.5" thickBot="1" x14ac:dyDescent="0.25">
      <c r="A179" s="692"/>
      <c r="B179" s="1017"/>
      <c r="C179" s="464"/>
      <c r="D179" s="101" t="s">
        <v>1217</v>
      </c>
      <c r="E179" s="101"/>
      <c r="F179" s="101"/>
      <c r="G179" s="101"/>
      <c r="H179" s="101"/>
      <c r="I179" s="101"/>
      <c r="J179" s="101"/>
      <c r="K179" s="101"/>
      <c r="L179" s="101"/>
      <c r="M179" s="92">
        <f>SUM(M173:M178)</f>
        <v>0</v>
      </c>
      <c r="N179" s="92">
        <f>SUM(N173:N178)</f>
        <v>0</v>
      </c>
      <c r="O179" s="92">
        <f>SUM(O173:O178)</f>
        <v>0</v>
      </c>
      <c r="P179" s="92">
        <f>SUM(P173:P178)</f>
        <v>0</v>
      </c>
    </row>
    <row r="180" spans="1:16" s="99" customFormat="1" ht="19.5" thickBot="1" x14ac:dyDescent="0.25">
      <c r="A180" s="692"/>
      <c r="B180" s="1017"/>
      <c r="C180" s="464"/>
      <c r="D180" s="101" t="s">
        <v>1188</v>
      </c>
      <c r="E180" s="3"/>
      <c r="F180" s="3"/>
      <c r="G180" s="3"/>
      <c r="H180" s="3"/>
      <c r="I180" s="3"/>
      <c r="J180" s="3"/>
      <c r="K180" s="3"/>
      <c r="L180" s="3"/>
      <c r="M180" s="130">
        <f t="shared" ref="M180:O180" si="30">(M179*1.73*220*0.9)/1000</f>
        <v>0</v>
      </c>
      <c r="N180" s="130">
        <f t="shared" si="30"/>
        <v>0</v>
      </c>
      <c r="O180" s="130">
        <f t="shared" si="30"/>
        <v>0</v>
      </c>
      <c r="P180" s="131"/>
    </row>
    <row r="181" spans="1:16" s="99" customFormat="1" ht="18.75" thickBot="1" x14ac:dyDescent="0.25">
      <c r="A181" s="692"/>
      <c r="B181" s="1018"/>
      <c r="C181" s="464"/>
      <c r="D181" s="101" t="s">
        <v>1216</v>
      </c>
      <c r="E181" s="449"/>
      <c r="F181" s="449"/>
      <c r="G181" s="449"/>
      <c r="H181" s="449"/>
      <c r="I181" s="449"/>
      <c r="J181" s="449"/>
      <c r="K181" s="449"/>
      <c r="L181" s="449"/>
      <c r="M181" s="869">
        <f>(M180+N180+O180)</f>
        <v>0</v>
      </c>
      <c r="N181" s="870"/>
      <c r="O181" s="870"/>
      <c r="P181" s="871"/>
    </row>
    <row r="182" spans="1:16" s="99" customFormat="1" ht="25.5" x14ac:dyDescent="0.25">
      <c r="A182" s="692"/>
      <c r="C182" s="469"/>
      <c r="D182" s="598" t="str">
        <f>HYPERLINK("#Оглавление!h17","&lt;&lt;&lt;&lt;&lt;")</f>
        <v>&lt;&lt;&lt;&lt;&lt;</v>
      </c>
    </row>
    <row r="183" spans="1:16" s="99" customFormat="1" ht="18.75" thickBot="1" x14ac:dyDescent="0.3">
      <c r="A183" s="692"/>
      <c r="C183" s="469"/>
    </row>
    <row r="184" spans="1:16" s="99" customFormat="1" ht="39" customHeight="1" thickBot="1" x14ac:dyDescent="0.25">
      <c r="A184" s="702">
        <v>44889</v>
      </c>
      <c r="B184" s="991" t="s">
        <v>1403</v>
      </c>
      <c r="C184" s="364" t="s">
        <v>1309</v>
      </c>
      <c r="D184" s="170" t="s">
        <v>1224</v>
      </c>
      <c r="E184" s="367" t="s">
        <v>1308</v>
      </c>
      <c r="F184" s="475" t="s">
        <v>1381</v>
      </c>
      <c r="G184" s="475" t="s">
        <v>1415</v>
      </c>
      <c r="H184" s="681" t="s">
        <v>1416</v>
      </c>
      <c r="I184" s="475" t="s">
        <v>1417</v>
      </c>
      <c r="J184" s="681" t="s">
        <v>1319</v>
      </c>
      <c r="K184" s="475" t="s">
        <v>1418</v>
      </c>
      <c r="L184" s="475" t="s">
        <v>1419</v>
      </c>
      <c r="M184" s="124">
        <f>'Данные по ТП'!C287</f>
        <v>0</v>
      </c>
      <c r="N184" s="125" t="s">
        <v>1225</v>
      </c>
      <c r="O184" s="124" t="s">
        <v>5</v>
      </c>
      <c r="P184" s="126">
        <f>'Данные по ТП'!F287</f>
        <v>0</v>
      </c>
    </row>
    <row r="185" spans="1:16" s="99" customFormat="1" ht="19.5" thickBot="1" x14ac:dyDescent="0.25">
      <c r="A185" s="1010" t="s">
        <v>1679</v>
      </c>
      <c r="B185" s="971"/>
      <c r="C185" s="468"/>
      <c r="D185" s="303" t="s">
        <v>1024</v>
      </c>
      <c r="E185" s="303"/>
      <c r="F185" s="655">
        <f>((O185*1.73*220*0.9)/1000)+((N185*1.73*220*0.9)/1000)+((M185*1.73*220*0.9)/1000)</f>
        <v>0</v>
      </c>
      <c r="G185" s="845">
        <v>230</v>
      </c>
      <c r="H185" s="845">
        <v>228</v>
      </c>
      <c r="I185" s="845">
        <v>228</v>
      </c>
      <c r="J185" s="845">
        <v>396</v>
      </c>
      <c r="K185" s="845">
        <v>395</v>
      </c>
      <c r="L185" s="845">
        <v>397</v>
      </c>
      <c r="M185" s="666">
        <v>0</v>
      </c>
      <c r="N185" s="666">
        <v>0</v>
      </c>
      <c r="O185" s="666">
        <v>0</v>
      </c>
      <c r="P185" s="666">
        <v>0</v>
      </c>
    </row>
    <row r="186" spans="1:16" s="99" customFormat="1" ht="19.5" thickBot="1" x14ac:dyDescent="0.25">
      <c r="A186" s="1011"/>
      <c r="B186" s="971"/>
      <c r="C186" s="468"/>
      <c r="D186" s="303" t="s">
        <v>793</v>
      </c>
      <c r="E186" s="303"/>
      <c r="F186" s="655" t="e">
        <f>((#REF!*1.73*220*0.9)/1000)+((#REF!*1.73*220*0.9)/1000)+((#REF!*1.73*220*0.9)/1000)</f>
        <v>#REF!</v>
      </c>
      <c r="G186" s="846"/>
      <c r="H186" s="846"/>
      <c r="I186" s="846"/>
      <c r="J186" s="846"/>
      <c r="K186" s="846"/>
      <c r="L186" s="846"/>
      <c r="M186" s="666"/>
      <c r="N186" s="666"/>
      <c r="O186" s="666"/>
      <c r="P186" s="666"/>
    </row>
    <row r="187" spans="1:16" s="99" customFormat="1" ht="19.5" thickBot="1" x14ac:dyDescent="0.25">
      <c r="A187" s="1011"/>
      <c r="B187" s="971"/>
      <c r="C187" s="468"/>
      <c r="D187" s="303"/>
      <c r="E187" s="303"/>
      <c r="F187" s="655">
        <f t="shared" ref="F187:F189" si="31">((O187*1.73*220*0.9)/1000)+((N187*1.73*220*0.9)/1000)+((M187*1.73*220*0.9)/1000)</f>
        <v>0</v>
      </c>
      <c r="G187" s="655"/>
      <c r="H187" s="655"/>
      <c r="I187" s="655"/>
      <c r="J187" s="655"/>
      <c r="K187" s="655"/>
      <c r="L187" s="655"/>
      <c r="M187" s="666"/>
      <c r="N187" s="666"/>
      <c r="O187" s="666"/>
      <c r="P187" s="666"/>
    </row>
    <row r="188" spans="1:16" s="99" customFormat="1" ht="19.5" thickBot="1" x14ac:dyDescent="0.25">
      <c r="A188" s="1011"/>
      <c r="B188" s="971"/>
      <c r="C188" s="468"/>
      <c r="D188" s="303"/>
      <c r="E188" s="303"/>
      <c r="F188" s="655">
        <f t="shared" si="31"/>
        <v>0</v>
      </c>
      <c r="G188" s="655"/>
      <c r="H188" s="655"/>
      <c r="I188" s="655"/>
      <c r="J188" s="655"/>
      <c r="K188" s="655"/>
      <c r="L188" s="655"/>
      <c r="M188" s="666"/>
      <c r="N188" s="666"/>
      <c r="O188" s="666"/>
      <c r="P188" s="666"/>
    </row>
    <row r="189" spans="1:16" s="99" customFormat="1" ht="19.5" thickBot="1" x14ac:dyDescent="0.25">
      <c r="A189" s="1011"/>
      <c r="B189" s="971"/>
      <c r="C189" s="468"/>
      <c r="D189" s="303" t="s">
        <v>1022</v>
      </c>
      <c r="E189" s="303"/>
      <c r="F189" s="655">
        <f t="shared" si="31"/>
        <v>0</v>
      </c>
      <c r="G189" s="655"/>
      <c r="H189" s="655"/>
      <c r="I189" s="655"/>
      <c r="J189" s="655"/>
      <c r="K189" s="655"/>
      <c r="L189" s="655"/>
      <c r="M189" s="666">
        <v>0</v>
      </c>
      <c r="N189" s="666">
        <v>0</v>
      </c>
      <c r="O189" s="666">
        <v>0</v>
      </c>
      <c r="P189" s="666">
        <v>0</v>
      </c>
    </row>
    <row r="190" spans="1:16" s="99" customFormat="1" ht="19.5" thickBot="1" x14ac:dyDescent="0.25">
      <c r="A190" s="1011"/>
      <c r="B190" s="971"/>
      <c r="C190" s="464"/>
      <c r="D190" s="101" t="s">
        <v>1217</v>
      </c>
      <c r="E190" s="101"/>
      <c r="F190" s="101"/>
      <c r="G190" s="101"/>
      <c r="H190" s="101"/>
      <c r="I190" s="101"/>
      <c r="J190" s="101"/>
      <c r="K190" s="101"/>
      <c r="L190" s="101"/>
      <c r="M190" s="92">
        <f>SUM(M184:M189)</f>
        <v>0</v>
      </c>
      <c r="N190" s="92">
        <f>SUM(N184:N189)</f>
        <v>0</v>
      </c>
      <c r="O190" s="92">
        <f>SUM(O184:O189)</f>
        <v>0</v>
      </c>
      <c r="P190" s="92">
        <f>SUM(P184:P189)</f>
        <v>0</v>
      </c>
    </row>
    <row r="191" spans="1:16" s="99" customFormat="1" ht="19.5" thickBot="1" x14ac:dyDescent="0.25">
      <c r="A191" s="1011"/>
      <c r="B191" s="971"/>
      <c r="C191" s="464"/>
      <c r="D191" s="101" t="s">
        <v>1188</v>
      </c>
      <c r="E191" s="3"/>
      <c r="F191" s="3"/>
      <c r="G191" s="3"/>
      <c r="H191" s="3"/>
      <c r="I191" s="3"/>
      <c r="J191" s="3"/>
      <c r="K191" s="3"/>
      <c r="L191" s="3"/>
      <c r="M191" s="130">
        <f t="shared" ref="M191:O191" si="32">(M190*1.73*220*0.9)/1000</f>
        <v>0</v>
      </c>
      <c r="N191" s="130">
        <f t="shared" si="32"/>
        <v>0</v>
      </c>
      <c r="O191" s="130">
        <f t="shared" si="32"/>
        <v>0</v>
      </c>
      <c r="P191" s="131"/>
    </row>
    <row r="192" spans="1:16" s="99" customFormat="1" ht="18.75" thickBot="1" x14ac:dyDescent="0.25">
      <c r="A192" s="1012"/>
      <c r="B192" s="971"/>
      <c r="C192" s="464"/>
      <c r="D192" s="101" t="s">
        <v>1216</v>
      </c>
      <c r="E192" s="449"/>
      <c r="F192" s="449"/>
      <c r="G192" s="449"/>
      <c r="H192" s="449"/>
      <c r="I192" s="449"/>
      <c r="J192" s="449"/>
      <c r="K192" s="449"/>
      <c r="L192" s="449"/>
      <c r="M192" s="869">
        <f>(M191+N191+O191)</f>
        <v>0</v>
      </c>
      <c r="N192" s="870"/>
      <c r="O192" s="870"/>
      <c r="P192" s="871"/>
    </row>
    <row r="193" spans="1:16" s="99" customFormat="1" ht="36.75" customHeight="1" thickBot="1" x14ac:dyDescent="0.25">
      <c r="A193" s="692"/>
      <c r="B193" s="971"/>
      <c r="C193" s="364" t="s">
        <v>1309</v>
      </c>
      <c r="D193" s="170" t="s">
        <v>1200</v>
      </c>
      <c r="E193" s="367" t="s">
        <v>1308</v>
      </c>
      <c r="F193" s="475" t="s">
        <v>1381</v>
      </c>
      <c r="G193" s="475" t="s">
        <v>1415</v>
      </c>
      <c r="H193" s="681" t="s">
        <v>1416</v>
      </c>
      <c r="I193" s="475" t="s">
        <v>1417</v>
      </c>
      <c r="J193" s="681" t="s">
        <v>1319</v>
      </c>
      <c r="K193" s="475" t="s">
        <v>1418</v>
      </c>
      <c r="L193" s="475" t="s">
        <v>1419</v>
      </c>
      <c r="M193" s="124">
        <f>'Данные по ТП'!C296</f>
        <v>0</v>
      </c>
      <c r="N193" s="125" t="s">
        <v>1225</v>
      </c>
      <c r="O193" s="124" t="s">
        <v>5</v>
      </c>
      <c r="P193" s="126">
        <f>'Данные по ТП'!F296</f>
        <v>0</v>
      </c>
    </row>
    <row r="194" spans="1:16" s="99" customFormat="1" ht="19.5" thickBot="1" x14ac:dyDescent="0.25">
      <c r="A194" s="692"/>
      <c r="B194" s="971"/>
      <c r="C194" s="468"/>
      <c r="D194" s="303" t="s">
        <v>1490</v>
      </c>
      <c r="E194" s="303"/>
      <c r="F194" s="655">
        <f>((O186*1.73*220*0.9)/1000)+((N186*1.73*220*0.9)/1000)+((M186*1.73*220*0.9)/1000)</f>
        <v>0</v>
      </c>
      <c r="G194" s="845"/>
      <c r="H194" s="845"/>
      <c r="I194" s="845"/>
      <c r="J194" s="845"/>
      <c r="K194" s="845"/>
      <c r="L194" s="845"/>
      <c r="M194" s="712">
        <v>8</v>
      </c>
      <c r="N194" s="712">
        <v>5</v>
      </c>
      <c r="O194" s="712">
        <v>4</v>
      </c>
      <c r="P194" s="712">
        <v>7</v>
      </c>
    </row>
    <row r="195" spans="1:16" s="99" customFormat="1" ht="19.5" thickBot="1" x14ac:dyDescent="0.25">
      <c r="A195" s="692"/>
      <c r="B195" s="971"/>
      <c r="C195" s="468"/>
      <c r="D195" s="303" t="s">
        <v>1767</v>
      </c>
      <c r="E195" s="303"/>
      <c r="F195" s="655">
        <f t="shared" ref="F195:F198" si="33">((O195*1.73*220*0.9)/1000)+((N195*1.73*220*0.9)/1000)+((M195*1.73*220*0.9)/1000)</f>
        <v>6.1657200000000003</v>
      </c>
      <c r="G195" s="846"/>
      <c r="H195" s="846"/>
      <c r="I195" s="846"/>
      <c r="J195" s="846"/>
      <c r="K195" s="846"/>
      <c r="L195" s="846"/>
      <c r="M195" s="666">
        <v>15</v>
      </c>
      <c r="N195" s="666">
        <v>3</v>
      </c>
      <c r="O195" s="666">
        <v>0</v>
      </c>
      <c r="P195" s="666">
        <v>6</v>
      </c>
    </row>
    <row r="196" spans="1:16" s="99" customFormat="1" ht="19.5" thickBot="1" x14ac:dyDescent="0.25">
      <c r="A196" s="692"/>
      <c r="B196" s="971"/>
      <c r="C196" s="468"/>
      <c r="D196" s="303"/>
      <c r="E196" s="303"/>
      <c r="F196" s="655">
        <f t="shared" si="33"/>
        <v>0</v>
      </c>
      <c r="G196" s="655"/>
      <c r="H196" s="655"/>
      <c r="I196" s="655"/>
      <c r="J196" s="655"/>
      <c r="K196" s="655"/>
      <c r="L196" s="655"/>
      <c r="M196" s="666"/>
      <c r="N196" s="666"/>
      <c r="O196" s="666"/>
      <c r="P196" s="666"/>
    </row>
    <row r="197" spans="1:16" s="99" customFormat="1" ht="19.5" thickBot="1" x14ac:dyDescent="0.25">
      <c r="A197" s="692"/>
      <c r="B197" s="971"/>
      <c r="C197" s="468"/>
      <c r="D197" s="303"/>
      <c r="E197" s="303"/>
      <c r="F197" s="655">
        <f t="shared" si="33"/>
        <v>0</v>
      </c>
      <c r="G197" s="655"/>
      <c r="H197" s="655"/>
      <c r="I197" s="655"/>
      <c r="J197" s="655"/>
      <c r="K197" s="655"/>
      <c r="L197" s="655"/>
      <c r="M197" s="666"/>
      <c r="N197" s="666"/>
      <c r="O197" s="666"/>
      <c r="P197" s="666"/>
    </row>
    <row r="198" spans="1:16" s="99" customFormat="1" ht="19.5" thickBot="1" x14ac:dyDescent="0.25">
      <c r="A198" s="692"/>
      <c r="B198" s="971"/>
      <c r="C198" s="468"/>
      <c r="D198" s="303"/>
      <c r="E198" s="303"/>
      <c r="F198" s="655">
        <f t="shared" si="33"/>
        <v>0</v>
      </c>
      <c r="G198" s="655"/>
      <c r="H198" s="655"/>
      <c r="I198" s="655"/>
      <c r="J198" s="655"/>
      <c r="K198" s="655"/>
      <c r="L198" s="655"/>
      <c r="M198" s="666"/>
      <c r="N198" s="666"/>
      <c r="O198" s="666"/>
      <c r="P198" s="666"/>
    </row>
    <row r="199" spans="1:16" s="99" customFormat="1" ht="19.5" thickBot="1" x14ac:dyDescent="0.25">
      <c r="A199" s="692"/>
      <c r="B199" s="971"/>
      <c r="C199" s="464"/>
      <c r="D199" s="101" t="s">
        <v>1217</v>
      </c>
      <c r="E199" s="101"/>
      <c r="F199" s="101"/>
      <c r="G199" s="101"/>
      <c r="H199" s="101"/>
      <c r="I199" s="101"/>
      <c r="J199" s="101"/>
      <c r="K199" s="101"/>
      <c r="L199" s="101"/>
      <c r="M199" s="92">
        <f>SUM(M193:M198)</f>
        <v>23</v>
      </c>
      <c r="N199" s="92">
        <f>SUM(N193:N198)</f>
        <v>8</v>
      </c>
      <c r="O199" s="92">
        <f>SUM(O193:O198)</f>
        <v>4</v>
      </c>
      <c r="P199" s="92">
        <f>SUM(P193:P198)</f>
        <v>13</v>
      </c>
    </row>
    <row r="200" spans="1:16" s="99" customFormat="1" ht="19.5" thickBot="1" x14ac:dyDescent="0.25">
      <c r="A200" s="692"/>
      <c r="B200" s="971"/>
      <c r="C200" s="464"/>
      <c r="D200" s="101" t="s">
        <v>1188</v>
      </c>
      <c r="E200" s="3"/>
      <c r="F200" s="3"/>
      <c r="G200" s="3"/>
      <c r="H200" s="3"/>
      <c r="I200" s="3"/>
      <c r="J200" s="3"/>
      <c r="K200" s="3"/>
      <c r="L200" s="3"/>
      <c r="M200" s="130">
        <f t="shared" ref="M200:O200" si="34">(M199*1.73*220*0.9)/1000</f>
        <v>7.8784199999999993</v>
      </c>
      <c r="N200" s="130">
        <f t="shared" si="34"/>
        <v>2.7403200000000001</v>
      </c>
      <c r="O200" s="130">
        <f t="shared" si="34"/>
        <v>1.37016</v>
      </c>
      <c r="P200" s="131"/>
    </row>
    <row r="201" spans="1:16" s="99" customFormat="1" ht="18.75" thickBot="1" x14ac:dyDescent="0.25">
      <c r="A201" s="692"/>
      <c r="B201" s="972"/>
      <c r="C201" s="464"/>
      <c r="D201" s="101" t="s">
        <v>1216</v>
      </c>
      <c r="E201" s="449"/>
      <c r="F201" s="449"/>
      <c r="G201" s="449"/>
      <c r="H201" s="449"/>
      <c r="I201" s="449"/>
      <c r="J201" s="449"/>
      <c r="K201" s="449"/>
      <c r="L201" s="449"/>
      <c r="M201" s="869">
        <f>(M200+N200+O200)</f>
        <v>11.988899999999999</v>
      </c>
      <c r="N201" s="870"/>
      <c r="O201" s="870"/>
      <c r="P201" s="871"/>
    </row>
    <row r="202" spans="1:16" s="99" customFormat="1" x14ac:dyDescent="0.25">
      <c r="A202" s="692"/>
      <c r="C202" s="469"/>
    </row>
    <row r="203" spans="1:16" s="99" customFormat="1" x14ac:dyDescent="0.25">
      <c r="A203" s="692"/>
      <c r="C203" s="469"/>
    </row>
    <row r="204" spans="1:16" s="99" customFormat="1" ht="25.5" x14ac:dyDescent="0.25">
      <c r="A204" s="692"/>
      <c r="C204" s="469"/>
      <c r="D204" s="598" t="str">
        <f>HYPERLINK("#Оглавление!h17","&lt;&lt;&lt;&lt;&lt;")</f>
        <v>&lt;&lt;&lt;&lt;&lt;</v>
      </c>
    </row>
    <row r="205" spans="1:16" s="99" customFormat="1" x14ac:dyDescent="0.25">
      <c r="A205" s="692"/>
      <c r="C205" s="469"/>
    </row>
    <row r="206" spans="1:16" s="99" customFormat="1" ht="18.75" thickBot="1" x14ac:dyDescent="0.3">
      <c r="A206" s="692"/>
      <c r="C206" s="469"/>
    </row>
    <row r="207" spans="1:16" s="99" customFormat="1" ht="36.75" thickBot="1" x14ac:dyDescent="0.25">
      <c r="A207" s="690">
        <v>44890</v>
      </c>
      <c r="B207" s="991" t="s">
        <v>1404</v>
      </c>
      <c r="C207" s="364" t="s">
        <v>1309</v>
      </c>
      <c r="D207" s="170" t="s">
        <v>1224</v>
      </c>
      <c r="E207" s="367" t="s">
        <v>1308</v>
      </c>
      <c r="F207" s="475" t="s">
        <v>1381</v>
      </c>
      <c r="G207" s="475" t="s">
        <v>1415</v>
      </c>
      <c r="H207" s="681" t="s">
        <v>1416</v>
      </c>
      <c r="I207" s="475" t="s">
        <v>1417</v>
      </c>
      <c r="J207" s="681" t="s">
        <v>1319</v>
      </c>
      <c r="K207" s="475" t="s">
        <v>1418</v>
      </c>
      <c r="L207" s="475" t="s">
        <v>1419</v>
      </c>
      <c r="M207" s="124">
        <f>'Данные по ТП'!C310</f>
        <v>0</v>
      </c>
      <c r="N207" s="125" t="s">
        <v>1225</v>
      </c>
      <c r="O207" s="124" t="s">
        <v>5</v>
      </c>
      <c r="P207" s="126">
        <f>'Данные по ТП'!F310</f>
        <v>0</v>
      </c>
    </row>
    <row r="208" spans="1:16" s="99" customFormat="1" ht="19.5" thickBot="1" x14ac:dyDescent="0.25">
      <c r="A208" s="850" t="s">
        <v>1768</v>
      </c>
      <c r="B208" s="971"/>
      <c r="C208" s="468">
        <v>1</v>
      </c>
      <c r="D208" s="303"/>
      <c r="E208" s="303"/>
      <c r="F208" s="655">
        <f>((O208*1.73*220*0.9)/1000)+((N208*1.73*220*0.9)/1000)+((M208*1.73*220*0.9)/1000)</f>
        <v>2.3977799999999996</v>
      </c>
      <c r="G208" s="845">
        <v>242</v>
      </c>
      <c r="H208" s="845">
        <v>242</v>
      </c>
      <c r="I208" s="845">
        <v>245</v>
      </c>
      <c r="J208" s="845">
        <v>421</v>
      </c>
      <c r="K208" s="845">
        <v>421</v>
      </c>
      <c r="L208" s="845">
        <v>421</v>
      </c>
      <c r="M208" s="667"/>
      <c r="N208" s="667">
        <v>7</v>
      </c>
      <c r="O208" s="667"/>
      <c r="P208" s="667">
        <v>7</v>
      </c>
    </row>
    <row r="209" spans="1:16" s="99" customFormat="1" ht="19.5" thickBot="1" x14ac:dyDescent="0.25">
      <c r="A209" s="862"/>
      <c r="B209" s="971"/>
      <c r="C209" s="468">
        <v>2</v>
      </c>
      <c r="D209" s="303" t="s">
        <v>1607</v>
      </c>
      <c r="E209" s="303"/>
      <c r="F209" s="655">
        <f t="shared" ref="F209:F212" si="35">((O209*1.73*220*0.9)/1000)+((N209*1.73*220*0.9)/1000)+((M209*1.73*220*0.9)/1000)</f>
        <v>0</v>
      </c>
      <c r="G209" s="846"/>
      <c r="H209" s="846"/>
      <c r="I209" s="846"/>
      <c r="J209" s="846"/>
      <c r="K209" s="846"/>
      <c r="L209" s="846"/>
      <c r="M209" s="667">
        <v>0</v>
      </c>
      <c r="N209" s="667">
        <v>0</v>
      </c>
      <c r="O209" s="667">
        <v>0</v>
      </c>
      <c r="P209" s="667">
        <v>0</v>
      </c>
    </row>
    <row r="210" spans="1:16" s="99" customFormat="1" ht="19.5" thickBot="1" x14ac:dyDescent="0.25">
      <c r="A210" s="862"/>
      <c r="B210" s="971"/>
      <c r="C210" s="468"/>
      <c r="D210" s="303"/>
      <c r="E210" s="303"/>
      <c r="F210" s="655">
        <f t="shared" si="35"/>
        <v>0</v>
      </c>
      <c r="G210" s="655"/>
      <c r="H210" s="655"/>
      <c r="I210" s="655"/>
      <c r="J210" s="655"/>
      <c r="K210" s="655"/>
      <c r="L210" s="655"/>
      <c r="M210" s="667"/>
      <c r="N210" s="667"/>
      <c r="O210" s="667"/>
      <c r="P210" s="667"/>
    </row>
    <row r="211" spans="1:16" s="99" customFormat="1" ht="19.5" thickBot="1" x14ac:dyDescent="0.25">
      <c r="A211" s="862"/>
      <c r="B211" s="971"/>
      <c r="C211" s="468"/>
      <c r="D211" s="303"/>
      <c r="E211" s="303"/>
      <c r="F211" s="655">
        <f t="shared" si="35"/>
        <v>0</v>
      </c>
      <c r="G211" s="655"/>
      <c r="H211" s="655"/>
      <c r="I211" s="655"/>
      <c r="J211" s="655"/>
      <c r="K211" s="655"/>
      <c r="L211" s="655"/>
      <c r="M211" s="667"/>
      <c r="N211" s="667"/>
      <c r="O211" s="667"/>
      <c r="P211" s="667"/>
    </row>
    <row r="212" spans="1:16" s="99" customFormat="1" ht="19.5" thickBot="1" x14ac:dyDescent="0.25">
      <c r="A212" s="862"/>
      <c r="B212" s="971"/>
      <c r="C212" s="468"/>
      <c r="D212" s="303"/>
      <c r="E212" s="303"/>
      <c r="F212" s="655">
        <f t="shared" si="35"/>
        <v>0</v>
      </c>
      <c r="G212" s="655"/>
      <c r="H212" s="655"/>
      <c r="I212" s="655"/>
      <c r="J212" s="655"/>
      <c r="K212" s="655"/>
      <c r="L212" s="655"/>
      <c r="M212" s="667"/>
      <c r="N212" s="667"/>
      <c r="O212" s="667"/>
      <c r="P212" s="667"/>
    </row>
    <row r="213" spans="1:16" s="99" customFormat="1" ht="19.5" thickBot="1" x14ac:dyDescent="0.25">
      <c r="A213" s="862"/>
      <c r="B213" s="971"/>
      <c r="C213" s="464"/>
      <c r="D213" s="101" t="s">
        <v>1217</v>
      </c>
      <c r="E213" s="101"/>
      <c r="F213" s="101"/>
      <c r="G213" s="101"/>
      <c r="H213" s="101"/>
      <c r="I213" s="101"/>
      <c r="J213" s="101"/>
      <c r="K213" s="101"/>
      <c r="L213" s="101"/>
      <c r="M213" s="92">
        <f>SUM(M207:M212)</f>
        <v>0</v>
      </c>
      <c r="N213" s="92">
        <f>SUM(N207:N212)</f>
        <v>7</v>
      </c>
      <c r="O213" s="92">
        <f>SUM(O207:O212)</f>
        <v>0</v>
      </c>
      <c r="P213" s="92">
        <f>SUM(P207:P212)</f>
        <v>7</v>
      </c>
    </row>
    <row r="214" spans="1:16" s="99" customFormat="1" ht="19.5" thickBot="1" x14ac:dyDescent="0.25">
      <c r="A214" s="862"/>
      <c r="B214" s="971"/>
      <c r="C214" s="464"/>
      <c r="D214" s="101" t="s">
        <v>1188</v>
      </c>
      <c r="E214" s="3"/>
      <c r="F214" s="3"/>
      <c r="G214" s="3"/>
      <c r="H214" s="3"/>
      <c r="I214" s="3"/>
      <c r="J214" s="3"/>
      <c r="K214" s="3"/>
      <c r="L214" s="3"/>
      <c r="M214" s="130">
        <f t="shared" ref="M214:O214" si="36">(M213*1.73*220*0.9)/1000</f>
        <v>0</v>
      </c>
      <c r="N214" s="130">
        <f t="shared" si="36"/>
        <v>2.3977799999999996</v>
      </c>
      <c r="O214" s="130">
        <f t="shared" si="36"/>
        <v>0</v>
      </c>
      <c r="P214" s="131"/>
    </row>
    <row r="215" spans="1:16" s="99" customFormat="1" ht="18.75" thickBot="1" x14ac:dyDescent="0.25">
      <c r="A215" s="862"/>
      <c r="B215" s="971"/>
      <c r="C215" s="464"/>
      <c r="D215" s="101" t="s">
        <v>1216</v>
      </c>
      <c r="E215" s="449"/>
      <c r="F215" s="449"/>
      <c r="G215" s="449"/>
      <c r="H215" s="449"/>
      <c r="I215" s="449"/>
      <c r="J215" s="449"/>
      <c r="K215" s="449"/>
      <c r="L215" s="449"/>
      <c r="M215" s="869">
        <f>(M214+N214+O214)</f>
        <v>2.3977799999999996</v>
      </c>
      <c r="N215" s="870"/>
      <c r="O215" s="870"/>
      <c r="P215" s="871"/>
    </row>
    <row r="216" spans="1:16" s="99" customFormat="1" ht="36.75" thickBot="1" x14ac:dyDescent="0.25">
      <c r="A216" s="862"/>
      <c r="B216" s="971"/>
      <c r="C216" s="364" t="s">
        <v>1309</v>
      </c>
      <c r="D216" s="170" t="s">
        <v>1200</v>
      </c>
      <c r="E216" s="367" t="s">
        <v>1308</v>
      </c>
      <c r="F216" s="475" t="s">
        <v>1381</v>
      </c>
      <c r="G216" s="475" t="s">
        <v>1415</v>
      </c>
      <c r="H216" s="681" t="s">
        <v>1416</v>
      </c>
      <c r="I216" s="475" t="s">
        <v>1417</v>
      </c>
      <c r="J216" s="681" t="s">
        <v>1319</v>
      </c>
      <c r="K216" s="475" t="s">
        <v>1418</v>
      </c>
      <c r="L216" s="475" t="s">
        <v>1419</v>
      </c>
      <c r="M216" s="124">
        <f>'Данные по ТП'!C319</f>
        <v>0</v>
      </c>
      <c r="N216" s="125" t="s">
        <v>1225</v>
      </c>
      <c r="O216" s="124" t="s">
        <v>5</v>
      </c>
      <c r="P216" s="126">
        <f>'Данные по ТП'!F319</f>
        <v>0</v>
      </c>
    </row>
    <row r="217" spans="1:16" s="99" customFormat="1" ht="19.5" thickBot="1" x14ac:dyDescent="0.25">
      <c r="A217" s="692"/>
      <c r="B217" s="971"/>
      <c r="C217" s="468"/>
      <c r="D217" s="303"/>
      <c r="E217" s="303"/>
      <c r="F217" s="655">
        <f>((O217*1.73*220*0.9)/1000)+((N217*1.73*220*0.9)/1000)+((M217*1.73*220*0.9)/1000)</f>
        <v>0</v>
      </c>
      <c r="G217" s="845"/>
      <c r="H217" s="845"/>
      <c r="I217" s="845"/>
      <c r="J217" s="845"/>
      <c r="K217" s="845"/>
      <c r="L217" s="845"/>
      <c r="M217" s="667"/>
      <c r="N217" s="667"/>
      <c r="O217" s="667"/>
      <c r="P217" s="667"/>
    </row>
    <row r="218" spans="1:16" s="99" customFormat="1" ht="19.5" thickBot="1" x14ac:dyDescent="0.25">
      <c r="A218" s="692"/>
      <c r="B218" s="971"/>
      <c r="C218" s="468"/>
      <c r="D218" s="303"/>
      <c r="E218" s="303"/>
      <c r="F218" s="655">
        <f t="shared" ref="F218:F221" si="37">((O218*1.73*220*0.9)/1000)+((N218*1.73*220*0.9)/1000)+((M218*1.73*220*0.9)/1000)</f>
        <v>0</v>
      </c>
      <c r="G218" s="846"/>
      <c r="H218" s="846"/>
      <c r="I218" s="846"/>
      <c r="J218" s="846"/>
      <c r="K218" s="846"/>
      <c r="L218" s="846"/>
      <c r="M218" s="667"/>
      <c r="N218" s="667"/>
      <c r="O218" s="667"/>
      <c r="P218" s="667"/>
    </row>
    <row r="219" spans="1:16" s="99" customFormat="1" ht="19.5" thickBot="1" x14ac:dyDescent="0.25">
      <c r="A219" s="692"/>
      <c r="B219" s="971"/>
      <c r="C219" s="468"/>
      <c r="D219" s="303"/>
      <c r="E219" s="303"/>
      <c r="F219" s="655">
        <f t="shared" si="37"/>
        <v>0</v>
      </c>
      <c r="G219" s="655"/>
      <c r="H219" s="655"/>
      <c r="I219" s="655"/>
      <c r="J219" s="655"/>
      <c r="K219" s="655"/>
      <c r="L219" s="655"/>
      <c r="M219" s="667"/>
      <c r="N219" s="667"/>
      <c r="O219" s="667"/>
      <c r="P219" s="667"/>
    </row>
    <row r="220" spans="1:16" s="99" customFormat="1" ht="19.5" thickBot="1" x14ac:dyDescent="0.25">
      <c r="A220" s="692"/>
      <c r="B220" s="971"/>
      <c r="C220" s="468"/>
      <c r="D220" s="303"/>
      <c r="E220" s="303"/>
      <c r="F220" s="655">
        <f t="shared" si="37"/>
        <v>0</v>
      </c>
      <c r="G220" s="655"/>
      <c r="H220" s="655"/>
      <c r="I220" s="655"/>
      <c r="J220" s="655"/>
      <c r="K220" s="655"/>
      <c r="L220" s="655"/>
      <c r="M220" s="667"/>
      <c r="N220" s="667"/>
      <c r="O220" s="667"/>
      <c r="P220" s="667"/>
    </row>
    <row r="221" spans="1:16" s="99" customFormat="1" ht="19.5" thickBot="1" x14ac:dyDescent="0.25">
      <c r="A221" s="692"/>
      <c r="B221" s="971"/>
      <c r="C221" s="468"/>
      <c r="D221" s="303"/>
      <c r="E221" s="303"/>
      <c r="F221" s="655">
        <f t="shared" si="37"/>
        <v>0</v>
      </c>
      <c r="G221" s="655"/>
      <c r="H221" s="655"/>
      <c r="I221" s="655"/>
      <c r="J221" s="655"/>
      <c r="K221" s="655"/>
      <c r="L221" s="655"/>
      <c r="M221" s="667"/>
      <c r="N221" s="667"/>
      <c r="O221" s="667"/>
      <c r="P221" s="667"/>
    </row>
    <row r="222" spans="1:16" s="99" customFormat="1" ht="19.5" thickBot="1" x14ac:dyDescent="0.25">
      <c r="A222" s="692"/>
      <c r="B222" s="971"/>
      <c r="C222" s="464"/>
      <c r="D222" s="101" t="s">
        <v>1217</v>
      </c>
      <c r="E222" s="101"/>
      <c r="F222" s="101"/>
      <c r="G222" s="101"/>
      <c r="H222" s="101"/>
      <c r="I222" s="101"/>
      <c r="J222" s="101"/>
      <c r="K222" s="101"/>
      <c r="L222" s="101"/>
      <c r="M222" s="92">
        <f>SUM(M216:M221)</f>
        <v>0</v>
      </c>
      <c r="N222" s="92">
        <f>SUM(N216:N221)</f>
        <v>0</v>
      </c>
      <c r="O222" s="92">
        <f>SUM(O216:O221)</f>
        <v>0</v>
      </c>
      <c r="P222" s="92">
        <f>SUM(P216:P221)</f>
        <v>0</v>
      </c>
    </row>
    <row r="223" spans="1:16" s="99" customFormat="1" ht="19.5" thickBot="1" x14ac:dyDescent="0.25">
      <c r="A223" s="692"/>
      <c r="B223" s="971"/>
      <c r="C223" s="464"/>
      <c r="D223" s="101" t="s">
        <v>1188</v>
      </c>
      <c r="E223" s="3"/>
      <c r="F223" s="3"/>
      <c r="G223" s="3"/>
      <c r="H223" s="3"/>
      <c r="I223" s="3"/>
      <c r="J223" s="3"/>
      <c r="K223" s="3"/>
      <c r="L223" s="3"/>
      <c r="M223" s="130">
        <f t="shared" ref="M223:O223" si="38">(M222*1.73*220*0.9)/1000</f>
        <v>0</v>
      </c>
      <c r="N223" s="130">
        <f t="shared" si="38"/>
        <v>0</v>
      </c>
      <c r="O223" s="130">
        <f t="shared" si="38"/>
        <v>0</v>
      </c>
      <c r="P223" s="131"/>
    </row>
    <row r="224" spans="1:16" s="99" customFormat="1" ht="18.75" thickBot="1" x14ac:dyDescent="0.25">
      <c r="A224" s="692"/>
      <c r="B224" s="972"/>
      <c r="C224" s="464"/>
      <c r="D224" s="101" t="s">
        <v>1216</v>
      </c>
      <c r="E224" s="449"/>
      <c r="F224" s="449"/>
      <c r="G224" s="449"/>
      <c r="H224" s="449"/>
      <c r="I224" s="449"/>
      <c r="J224" s="449"/>
      <c r="K224" s="449"/>
      <c r="L224" s="449"/>
      <c r="M224" s="869">
        <f>(M223+N223+O223)</f>
        <v>0</v>
      </c>
      <c r="N224" s="870"/>
      <c r="O224" s="870"/>
      <c r="P224" s="871"/>
    </row>
    <row r="225" spans="1:16" s="99" customFormat="1" x14ac:dyDescent="0.25">
      <c r="A225" s="692"/>
      <c r="C225" s="469"/>
    </row>
    <row r="226" spans="1:16" s="99" customFormat="1" x14ac:dyDescent="0.25">
      <c r="A226" s="692"/>
      <c r="C226" s="469"/>
    </row>
    <row r="227" spans="1:16" s="99" customFormat="1" x14ac:dyDescent="0.25">
      <c r="A227" s="692"/>
      <c r="C227" s="469"/>
    </row>
    <row r="228" spans="1:16" s="99" customFormat="1" x14ac:dyDescent="0.25">
      <c r="A228" s="692"/>
      <c r="C228" s="469"/>
    </row>
    <row r="229" spans="1:16" s="99" customFormat="1" ht="18.75" thickBot="1" x14ac:dyDescent="0.3">
      <c r="A229" s="692"/>
      <c r="C229" s="469"/>
    </row>
    <row r="230" spans="1:16" s="99" customFormat="1" ht="36.75" thickBot="1" x14ac:dyDescent="0.25">
      <c r="A230" s="702" t="s">
        <v>1769</v>
      </c>
      <c r="B230" s="991" t="s">
        <v>1405</v>
      </c>
      <c r="C230" s="364" t="s">
        <v>1309</v>
      </c>
      <c r="D230" s="170" t="s">
        <v>1682</v>
      </c>
      <c r="E230" s="367" t="s">
        <v>1308</v>
      </c>
      <c r="F230" s="475" t="s">
        <v>1381</v>
      </c>
      <c r="G230" s="475" t="s">
        <v>1415</v>
      </c>
      <c r="H230" s="681" t="s">
        <v>1416</v>
      </c>
      <c r="I230" s="475" t="s">
        <v>1417</v>
      </c>
      <c r="J230" s="681" t="s">
        <v>1319</v>
      </c>
      <c r="K230" s="475" t="s">
        <v>1418</v>
      </c>
      <c r="L230" s="475" t="s">
        <v>1419</v>
      </c>
      <c r="M230" s="124">
        <f>'Данные по ТП'!C333</f>
        <v>0</v>
      </c>
      <c r="N230" s="125" t="s">
        <v>1225</v>
      </c>
      <c r="O230" s="124" t="s">
        <v>5</v>
      </c>
      <c r="P230" s="126">
        <f>'Данные по ТП'!F333</f>
        <v>0</v>
      </c>
    </row>
    <row r="231" spans="1:16" s="99" customFormat="1" ht="19.5" thickBot="1" x14ac:dyDescent="0.25">
      <c r="A231" s="1013" t="s">
        <v>1649</v>
      </c>
      <c r="B231" s="971"/>
      <c r="C231" s="468"/>
      <c r="D231" s="303" t="s">
        <v>1496</v>
      </c>
      <c r="E231" s="303"/>
      <c r="F231" s="655">
        <f>((O231*1.73*220*0.9)/1000)+((N231*1.73*220*0.9)/1000)+((M231*1.73*220*0.9)/1000)</f>
        <v>0</v>
      </c>
      <c r="G231" s="845"/>
      <c r="H231" s="845"/>
      <c r="I231" s="845"/>
      <c r="J231" s="845"/>
      <c r="K231" s="845"/>
      <c r="L231" s="845"/>
      <c r="M231" s="667">
        <v>0</v>
      </c>
      <c r="N231" s="667">
        <v>0</v>
      </c>
      <c r="O231" s="667">
        <v>0</v>
      </c>
      <c r="P231" s="667">
        <v>0</v>
      </c>
    </row>
    <row r="232" spans="1:16" s="99" customFormat="1" ht="19.5" thickBot="1" x14ac:dyDescent="0.25">
      <c r="A232" s="1014"/>
      <c r="B232" s="971"/>
      <c r="C232" s="468"/>
      <c r="D232" s="303" t="s">
        <v>1495</v>
      </c>
      <c r="E232" s="303"/>
      <c r="F232" s="655">
        <f t="shared" ref="F232:F235" si="39">((O232*1.73*220*0.9)/1000)+((N232*1.73*220*0.9)/1000)+((M232*1.73*220*0.9)/1000)</f>
        <v>1.37016</v>
      </c>
      <c r="G232" s="846"/>
      <c r="H232" s="846"/>
      <c r="I232" s="846"/>
      <c r="J232" s="846"/>
      <c r="K232" s="846"/>
      <c r="L232" s="846"/>
      <c r="M232" s="667">
        <v>4</v>
      </c>
      <c r="N232" s="667">
        <v>0</v>
      </c>
      <c r="O232" s="667">
        <v>0</v>
      </c>
      <c r="P232" s="667">
        <v>4</v>
      </c>
    </row>
    <row r="233" spans="1:16" s="99" customFormat="1" ht="19.5" thickBot="1" x14ac:dyDescent="0.25">
      <c r="A233" s="1014"/>
      <c r="B233" s="971"/>
      <c r="C233" s="468"/>
      <c r="D233" s="303"/>
      <c r="E233" s="303"/>
      <c r="F233" s="655">
        <f t="shared" si="39"/>
        <v>0</v>
      </c>
      <c r="G233" s="655"/>
      <c r="H233" s="655"/>
      <c r="I233" s="655"/>
      <c r="J233" s="655"/>
      <c r="K233" s="655"/>
      <c r="L233" s="655"/>
      <c r="M233" s="667"/>
      <c r="N233" s="667"/>
      <c r="O233" s="667"/>
      <c r="P233" s="667"/>
    </row>
    <row r="234" spans="1:16" s="99" customFormat="1" ht="19.5" thickBot="1" x14ac:dyDescent="0.25">
      <c r="A234" s="1014"/>
      <c r="B234" s="971"/>
      <c r="C234" s="468"/>
      <c r="D234" s="303"/>
      <c r="E234" s="303"/>
      <c r="F234" s="655">
        <f t="shared" si="39"/>
        <v>0</v>
      </c>
      <c r="G234" s="655"/>
      <c r="H234" s="655"/>
      <c r="I234" s="655"/>
      <c r="J234" s="655"/>
      <c r="K234" s="655"/>
      <c r="L234" s="655"/>
      <c r="M234" s="667"/>
      <c r="N234" s="667"/>
      <c r="O234" s="667"/>
      <c r="P234" s="667"/>
    </row>
    <row r="235" spans="1:16" s="99" customFormat="1" ht="19.5" thickBot="1" x14ac:dyDescent="0.25">
      <c r="A235" s="1014"/>
      <c r="B235" s="971"/>
      <c r="C235" s="468"/>
      <c r="D235" s="303"/>
      <c r="E235" s="303"/>
      <c r="F235" s="655">
        <f t="shared" si="39"/>
        <v>0</v>
      </c>
      <c r="G235" s="655"/>
      <c r="H235" s="655"/>
      <c r="I235" s="655"/>
      <c r="J235" s="655"/>
      <c r="K235" s="655"/>
      <c r="L235" s="655"/>
      <c r="M235" s="667"/>
      <c r="N235" s="667"/>
      <c r="O235" s="667"/>
      <c r="P235" s="667"/>
    </row>
    <row r="236" spans="1:16" s="99" customFormat="1" ht="19.5" thickBot="1" x14ac:dyDescent="0.25">
      <c r="A236" s="1014"/>
      <c r="B236" s="971"/>
      <c r="C236" s="464"/>
      <c r="D236" s="101" t="s">
        <v>1217</v>
      </c>
      <c r="E236" s="101"/>
      <c r="F236" s="101"/>
      <c r="G236" s="101"/>
      <c r="H236" s="101"/>
      <c r="I236" s="101"/>
      <c r="J236" s="101"/>
      <c r="K236" s="101"/>
      <c r="L236" s="101"/>
      <c r="M236" s="92">
        <f>SUM(M230:M235)</f>
        <v>4</v>
      </c>
      <c r="N236" s="92">
        <f>SUM(N230:N235)</f>
        <v>0</v>
      </c>
      <c r="O236" s="92">
        <f>SUM(O230:O235)</f>
        <v>0</v>
      </c>
      <c r="P236" s="92">
        <f>SUM(P230:P235)</f>
        <v>4</v>
      </c>
    </row>
    <row r="237" spans="1:16" s="99" customFormat="1" ht="19.5" thickBot="1" x14ac:dyDescent="0.25">
      <c r="A237" s="1014"/>
      <c r="B237" s="971"/>
      <c r="C237" s="464"/>
      <c r="D237" s="101" t="s">
        <v>1188</v>
      </c>
      <c r="E237" s="3"/>
      <c r="F237" s="3"/>
      <c r="G237" s="3"/>
      <c r="H237" s="3"/>
      <c r="I237" s="3"/>
      <c r="J237" s="3"/>
      <c r="K237" s="3"/>
      <c r="L237" s="3"/>
      <c r="M237" s="130">
        <f t="shared" ref="M237:O237" si="40">(M236*1.73*220*0.9)/1000</f>
        <v>1.37016</v>
      </c>
      <c r="N237" s="130">
        <f t="shared" si="40"/>
        <v>0</v>
      </c>
      <c r="O237" s="130">
        <f t="shared" si="40"/>
        <v>0</v>
      </c>
      <c r="P237" s="131"/>
    </row>
    <row r="238" spans="1:16" s="99" customFormat="1" ht="18.75" thickBot="1" x14ac:dyDescent="0.25">
      <c r="A238" s="1015"/>
      <c r="B238" s="971"/>
      <c r="C238" s="464"/>
      <c r="D238" s="101" t="s">
        <v>1216</v>
      </c>
      <c r="E238" s="449"/>
      <c r="F238" s="449"/>
      <c r="G238" s="449"/>
      <c r="H238" s="449"/>
      <c r="I238" s="449"/>
      <c r="J238" s="449"/>
      <c r="K238" s="449"/>
      <c r="L238" s="449"/>
      <c r="M238" s="869">
        <f>(M237+N237+O237)</f>
        <v>1.37016</v>
      </c>
      <c r="N238" s="870"/>
      <c r="O238" s="870"/>
      <c r="P238" s="871"/>
    </row>
    <row r="239" spans="1:16" s="99" customFormat="1" ht="36.75" thickBot="1" x14ac:dyDescent="0.25">
      <c r="A239" s="692"/>
      <c r="B239" s="971"/>
      <c r="C239" s="364" t="s">
        <v>1309</v>
      </c>
      <c r="D239" s="170" t="s">
        <v>1200</v>
      </c>
      <c r="E239" s="367" t="s">
        <v>1308</v>
      </c>
      <c r="F239" s="475" t="s">
        <v>1381</v>
      </c>
      <c r="G239" s="475" t="s">
        <v>1415</v>
      </c>
      <c r="H239" s="681" t="s">
        <v>1416</v>
      </c>
      <c r="I239" s="475" t="s">
        <v>1417</v>
      </c>
      <c r="J239" s="681" t="s">
        <v>1319</v>
      </c>
      <c r="K239" s="475" t="s">
        <v>1418</v>
      </c>
      <c r="L239" s="475" t="s">
        <v>1419</v>
      </c>
      <c r="M239" s="124">
        <f>'Данные по ТП'!C342</f>
        <v>0</v>
      </c>
      <c r="N239" s="125" t="s">
        <v>1225</v>
      </c>
      <c r="O239" s="124" t="s">
        <v>5</v>
      </c>
      <c r="P239" s="126">
        <f>'Данные по ТП'!F342</f>
        <v>0</v>
      </c>
    </row>
    <row r="240" spans="1:16" s="99" customFormat="1" ht="19.5" thickBot="1" x14ac:dyDescent="0.25">
      <c r="A240" s="692"/>
      <c r="B240" s="971"/>
      <c r="C240" s="468"/>
      <c r="D240" s="303"/>
      <c r="E240" s="303"/>
      <c r="F240" s="655">
        <f>((O240*1.73*220*0.9)/1000)+((N240*1.73*220*0.9)/1000)+((M240*1.73*220*0.9)/1000)</f>
        <v>0</v>
      </c>
      <c r="G240" s="845">
        <v>231</v>
      </c>
      <c r="H240" s="845">
        <v>232</v>
      </c>
      <c r="I240" s="845">
        <v>231</v>
      </c>
      <c r="J240" s="845">
        <v>420</v>
      </c>
      <c r="K240" s="845">
        <v>419</v>
      </c>
      <c r="L240" s="845">
        <v>419</v>
      </c>
      <c r="M240" s="667"/>
      <c r="N240" s="667"/>
      <c r="O240" s="667"/>
      <c r="P240" s="667"/>
    </row>
    <row r="241" spans="1:16" s="99" customFormat="1" ht="19.5" thickBot="1" x14ac:dyDescent="0.25">
      <c r="A241" s="692"/>
      <c r="B241" s="971"/>
      <c r="C241" s="468"/>
      <c r="D241" s="303"/>
      <c r="E241" s="303"/>
      <c r="F241" s="655">
        <f t="shared" ref="F241:F244" si="41">((O241*1.73*220*0.9)/1000)+((N241*1.73*220*0.9)/1000)+((M241*1.73*220*0.9)/1000)</f>
        <v>0</v>
      </c>
      <c r="G241" s="846"/>
      <c r="H241" s="846"/>
      <c r="I241" s="846"/>
      <c r="J241" s="846"/>
      <c r="K241" s="846"/>
      <c r="L241" s="846"/>
      <c r="M241" s="667"/>
      <c r="N241" s="667"/>
      <c r="O241" s="667"/>
      <c r="P241" s="667"/>
    </row>
    <row r="242" spans="1:16" s="99" customFormat="1" ht="19.5" thickBot="1" x14ac:dyDescent="0.25">
      <c r="A242" s="692"/>
      <c r="B242" s="971"/>
      <c r="C242" s="468"/>
      <c r="D242" s="303"/>
      <c r="E242" s="303"/>
      <c r="F242" s="655">
        <f t="shared" si="41"/>
        <v>0</v>
      </c>
      <c r="G242" s="655"/>
      <c r="H242" s="655"/>
      <c r="I242" s="655"/>
      <c r="J242" s="655"/>
      <c r="K242" s="655"/>
      <c r="L242" s="655"/>
      <c r="M242" s="667"/>
      <c r="N242" s="667"/>
      <c r="O242" s="667"/>
      <c r="P242" s="667"/>
    </row>
    <row r="243" spans="1:16" s="99" customFormat="1" ht="19.5" thickBot="1" x14ac:dyDescent="0.25">
      <c r="A243" s="692"/>
      <c r="B243" s="971"/>
      <c r="C243" s="468"/>
      <c r="D243" s="303"/>
      <c r="E243" s="303"/>
      <c r="F243" s="655">
        <f t="shared" si="41"/>
        <v>0</v>
      </c>
      <c r="G243" s="655"/>
      <c r="H243" s="655"/>
      <c r="I243" s="655"/>
      <c r="J243" s="655"/>
      <c r="K243" s="655"/>
      <c r="L243" s="655"/>
      <c r="M243" s="667"/>
      <c r="N243" s="667"/>
      <c r="O243" s="667"/>
      <c r="P243" s="667"/>
    </row>
    <row r="244" spans="1:16" s="99" customFormat="1" ht="19.5" thickBot="1" x14ac:dyDescent="0.25">
      <c r="A244" s="692"/>
      <c r="B244" s="971"/>
      <c r="C244" s="468"/>
      <c r="D244" s="303"/>
      <c r="E244" s="303"/>
      <c r="F244" s="655">
        <f t="shared" si="41"/>
        <v>0</v>
      </c>
      <c r="G244" s="655"/>
      <c r="H244" s="655"/>
      <c r="I244" s="655"/>
      <c r="J244" s="655"/>
      <c r="K244" s="655"/>
      <c r="L244" s="655"/>
      <c r="M244" s="667"/>
      <c r="N244" s="667"/>
      <c r="O244" s="667"/>
      <c r="P244" s="667"/>
    </row>
    <row r="245" spans="1:16" s="99" customFormat="1" ht="19.5" thickBot="1" x14ac:dyDescent="0.25">
      <c r="A245" s="692"/>
      <c r="B245" s="971"/>
      <c r="C245" s="464"/>
      <c r="D245" s="101" t="s">
        <v>1217</v>
      </c>
      <c r="E245" s="101"/>
      <c r="F245" s="101"/>
      <c r="G245" s="101"/>
      <c r="H245" s="101"/>
      <c r="I245" s="101"/>
      <c r="J245" s="101"/>
      <c r="K245" s="101"/>
      <c r="L245" s="101"/>
      <c r="M245" s="92">
        <f>SUM(M239:M244)</f>
        <v>0</v>
      </c>
      <c r="N245" s="92">
        <f>SUM(N239:N244)</f>
        <v>0</v>
      </c>
      <c r="O245" s="92">
        <f>SUM(O239:O244)</f>
        <v>0</v>
      </c>
      <c r="P245" s="92">
        <f>SUM(P239:P244)</f>
        <v>0</v>
      </c>
    </row>
    <row r="246" spans="1:16" s="99" customFormat="1" ht="19.5" thickBot="1" x14ac:dyDescent="0.25">
      <c r="A246" s="692"/>
      <c r="B246" s="971"/>
      <c r="C246" s="464"/>
      <c r="D246" s="101" t="s">
        <v>1188</v>
      </c>
      <c r="E246" s="3"/>
      <c r="F246" s="3"/>
      <c r="G246" s="3"/>
      <c r="H246" s="3"/>
      <c r="I246" s="3"/>
      <c r="J246" s="3"/>
      <c r="K246" s="3"/>
      <c r="L246" s="3"/>
      <c r="M246" s="130">
        <f t="shared" ref="M246:O246" si="42">(M245*1.73*220*0.9)/1000</f>
        <v>0</v>
      </c>
      <c r="N246" s="130">
        <f t="shared" si="42"/>
        <v>0</v>
      </c>
      <c r="O246" s="130">
        <f t="shared" si="42"/>
        <v>0</v>
      </c>
      <c r="P246" s="131"/>
    </row>
    <row r="247" spans="1:16" s="99" customFormat="1" ht="18.75" thickBot="1" x14ac:dyDescent="0.25">
      <c r="A247" s="692"/>
      <c r="B247" s="972"/>
      <c r="C247" s="464"/>
      <c r="D247" s="101" t="s">
        <v>1216</v>
      </c>
      <c r="E247" s="449"/>
      <c r="F247" s="449"/>
      <c r="G247" s="449"/>
      <c r="H247" s="449"/>
      <c r="I247" s="449"/>
      <c r="J247" s="449"/>
      <c r="K247" s="449"/>
      <c r="L247" s="449"/>
      <c r="M247" s="869">
        <f>(M246+N246+O246)</f>
        <v>0</v>
      </c>
      <c r="N247" s="870"/>
      <c r="O247" s="870"/>
      <c r="P247" s="871"/>
    </row>
    <row r="248" spans="1:16" s="99" customFormat="1" x14ac:dyDescent="0.25">
      <c r="A248" s="692"/>
      <c r="C248" s="469"/>
      <c r="D248" s="99" t="s">
        <v>1494</v>
      </c>
    </row>
    <row r="249" spans="1:16" s="99" customFormat="1" x14ac:dyDescent="0.25">
      <c r="A249" s="692"/>
      <c r="C249" s="469"/>
    </row>
    <row r="250" spans="1:16" s="99" customFormat="1" x14ac:dyDescent="0.25">
      <c r="A250" s="692"/>
      <c r="C250" s="469"/>
    </row>
    <row r="251" spans="1:16" s="99" customFormat="1" x14ac:dyDescent="0.25">
      <c r="A251" s="692"/>
      <c r="C251" s="469"/>
    </row>
    <row r="252" spans="1:16" s="99" customFormat="1" ht="18.75" thickBot="1" x14ac:dyDescent="0.3">
      <c r="A252" s="692"/>
      <c r="C252" s="469"/>
    </row>
    <row r="253" spans="1:16" s="99" customFormat="1" ht="36.75" thickBot="1" x14ac:dyDescent="0.25">
      <c r="A253" s="702">
        <v>44888</v>
      </c>
      <c r="B253" s="991" t="s">
        <v>1406</v>
      </c>
      <c r="C253" s="364" t="s">
        <v>1309</v>
      </c>
      <c r="D253" s="170" t="s">
        <v>1224</v>
      </c>
      <c r="E253" s="367" t="s">
        <v>1308</v>
      </c>
      <c r="F253" s="475" t="s">
        <v>1381</v>
      </c>
      <c r="G253" s="475" t="s">
        <v>1415</v>
      </c>
      <c r="H253" s="681" t="s">
        <v>1416</v>
      </c>
      <c r="I253" s="475" t="s">
        <v>1417</v>
      </c>
      <c r="J253" s="681" t="s">
        <v>1319</v>
      </c>
      <c r="K253" s="475" t="s">
        <v>1418</v>
      </c>
      <c r="L253" s="475" t="s">
        <v>1419</v>
      </c>
      <c r="M253" s="124">
        <f>'Данные по ТП'!C356</f>
        <v>0</v>
      </c>
      <c r="N253" s="125" t="s">
        <v>1225</v>
      </c>
      <c r="O253" s="124" t="s">
        <v>5</v>
      </c>
      <c r="P253" s="126">
        <f>'Данные по ТП'!F356</f>
        <v>0</v>
      </c>
    </row>
    <row r="254" spans="1:16" s="99" customFormat="1" ht="19.5" thickBot="1" x14ac:dyDescent="0.25">
      <c r="A254" s="1013" t="s">
        <v>1687</v>
      </c>
      <c r="B254" s="971"/>
      <c r="C254" s="468">
        <v>1</v>
      </c>
      <c r="D254" s="303"/>
      <c r="E254" s="303"/>
      <c r="F254" s="655">
        <f>((O254*1.73*220*0.9)/1000)+((N254*1.73*220*0.9)/1000)+((M254*1.73*220*0.9)/1000)</f>
        <v>61.657199999999996</v>
      </c>
      <c r="G254" s="845">
        <v>245</v>
      </c>
      <c r="H254" s="845">
        <v>245</v>
      </c>
      <c r="I254" s="845">
        <v>241</v>
      </c>
      <c r="J254" s="845">
        <v>423</v>
      </c>
      <c r="K254" s="845">
        <v>423</v>
      </c>
      <c r="L254" s="845">
        <v>421</v>
      </c>
      <c r="M254" s="667">
        <v>58</v>
      </c>
      <c r="N254" s="667">
        <v>52</v>
      </c>
      <c r="O254" s="667">
        <v>70</v>
      </c>
      <c r="P254" s="667">
        <v>12</v>
      </c>
    </row>
    <row r="255" spans="1:16" s="99" customFormat="1" ht="19.5" thickBot="1" x14ac:dyDescent="0.25">
      <c r="A255" s="1014"/>
      <c r="B255" s="971"/>
      <c r="C255" s="468"/>
      <c r="D255" s="303"/>
      <c r="E255" s="303"/>
      <c r="F255" s="655">
        <f t="shared" ref="F255:F258" si="43">((O255*1.73*220*0.9)/1000)+((N255*1.73*220*0.9)/1000)+((M255*1.73*220*0.9)/1000)</f>
        <v>0</v>
      </c>
      <c r="G255" s="846"/>
      <c r="H255" s="846"/>
      <c r="I255" s="846"/>
      <c r="J255" s="846"/>
      <c r="K255" s="846"/>
      <c r="L255" s="846"/>
      <c r="M255" s="667"/>
      <c r="N255" s="667"/>
      <c r="O255" s="667"/>
      <c r="P255" s="667"/>
    </row>
    <row r="256" spans="1:16" s="99" customFormat="1" ht="19.5" thickBot="1" x14ac:dyDescent="0.25">
      <c r="A256" s="1014"/>
      <c r="B256" s="971"/>
      <c r="C256" s="468"/>
      <c r="D256" s="303"/>
      <c r="E256" s="303"/>
      <c r="F256" s="655">
        <f t="shared" si="43"/>
        <v>0</v>
      </c>
      <c r="G256" s="655"/>
      <c r="H256" s="655"/>
      <c r="I256" s="655"/>
      <c r="J256" s="655"/>
      <c r="K256" s="655"/>
      <c r="L256" s="655"/>
      <c r="M256" s="667"/>
      <c r="N256" s="667"/>
      <c r="O256" s="667"/>
      <c r="P256" s="667"/>
    </row>
    <row r="257" spans="1:16" s="99" customFormat="1" ht="19.5" thickBot="1" x14ac:dyDescent="0.25">
      <c r="A257" s="1014"/>
      <c r="B257" s="971"/>
      <c r="C257" s="468"/>
      <c r="D257" s="303"/>
      <c r="E257" s="303"/>
      <c r="F257" s="655">
        <f t="shared" si="43"/>
        <v>0</v>
      </c>
      <c r="G257" s="655"/>
      <c r="H257" s="655"/>
      <c r="I257" s="655"/>
      <c r="J257" s="655"/>
      <c r="K257" s="655"/>
      <c r="L257" s="655"/>
      <c r="M257" s="667"/>
      <c r="N257" s="667"/>
      <c r="O257" s="667"/>
      <c r="P257" s="667"/>
    </row>
    <row r="258" spans="1:16" s="99" customFormat="1" ht="19.5" thickBot="1" x14ac:dyDescent="0.25">
      <c r="A258" s="1014"/>
      <c r="B258" s="971"/>
      <c r="C258" s="468"/>
      <c r="D258" s="303"/>
      <c r="E258" s="303"/>
      <c r="F258" s="655">
        <f t="shared" si="43"/>
        <v>0</v>
      </c>
      <c r="G258" s="655"/>
      <c r="H258" s="655"/>
      <c r="I258" s="655"/>
      <c r="J258" s="655"/>
      <c r="K258" s="655"/>
      <c r="L258" s="655"/>
      <c r="M258" s="667"/>
      <c r="N258" s="667"/>
      <c r="O258" s="667"/>
      <c r="P258" s="667"/>
    </row>
    <row r="259" spans="1:16" s="99" customFormat="1" ht="19.5" thickBot="1" x14ac:dyDescent="0.25">
      <c r="A259" s="1014"/>
      <c r="B259" s="971"/>
      <c r="C259" s="464"/>
      <c r="D259" s="101" t="s">
        <v>1217</v>
      </c>
      <c r="E259" s="101"/>
      <c r="F259" s="101"/>
      <c r="G259" s="101"/>
      <c r="H259" s="101"/>
      <c r="I259" s="101"/>
      <c r="J259" s="101"/>
      <c r="K259" s="101"/>
      <c r="L259" s="101"/>
      <c r="M259" s="92">
        <f>SUM(M253:M258)</f>
        <v>58</v>
      </c>
      <c r="N259" s="92">
        <f>SUM(N253:N258)</f>
        <v>52</v>
      </c>
      <c r="O259" s="92">
        <f>SUM(O253:O258)</f>
        <v>70</v>
      </c>
      <c r="P259" s="92">
        <f>SUM(P253:P258)</f>
        <v>12</v>
      </c>
    </row>
    <row r="260" spans="1:16" s="99" customFormat="1" ht="19.5" thickBot="1" x14ac:dyDescent="0.25">
      <c r="A260" s="1014"/>
      <c r="B260" s="971"/>
      <c r="C260" s="464"/>
      <c r="D260" s="101" t="s">
        <v>1188</v>
      </c>
      <c r="E260" s="3"/>
      <c r="F260" s="3"/>
      <c r="G260" s="3"/>
      <c r="H260" s="3"/>
      <c r="I260" s="3"/>
      <c r="J260" s="3"/>
      <c r="K260" s="3"/>
      <c r="L260" s="3"/>
      <c r="M260" s="130">
        <f t="shared" ref="M260:O260" si="44">(M259*1.73*220*0.9)/1000</f>
        <v>19.867319999999999</v>
      </c>
      <c r="N260" s="130">
        <f t="shared" si="44"/>
        <v>17.812079999999998</v>
      </c>
      <c r="O260" s="130">
        <f t="shared" si="44"/>
        <v>23.977799999999998</v>
      </c>
      <c r="P260" s="131"/>
    </row>
    <row r="261" spans="1:16" s="99" customFormat="1" ht="18.75" thickBot="1" x14ac:dyDescent="0.25">
      <c r="A261" s="1015"/>
      <c r="B261" s="971"/>
      <c r="C261" s="464"/>
      <c r="D261" s="101" t="s">
        <v>1216</v>
      </c>
      <c r="E261" s="449"/>
      <c r="F261" s="449"/>
      <c r="G261" s="449"/>
      <c r="H261" s="449"/>
      <c r="I261" s="449"/>
      <c r="J261" s="449"/>
      <c r="K261" s="449"/>
      <c r="L261" s="449"/>
      <c r="M261" s="869">
        <f>(M260+N260+O260)</f>
        <v>61.657200000000003</v>
      </c>
      <c r="N261" s="870"/>
      <c r="O261" s="870"/>
      <c r="P261" s="871"/>
    </row>
    <row r="262" spans="1:16" s="99" customFormat="1" ht="36.75" thickBot="1" x14ac:dyDescent="0.25">
      <c r="A262" s="692"/>
      <c r="B262" s="971"/>
      <c r="C262" s="364" t="s">
        <v>1309</v>
      </c>
      <c r="D262" s="170" t="s">
        <v>1200</v>
      </c>
      <c r="E262" s="367" t="s">
        <v>1308</v>
      </c>
      <c r="F262" s="475" t="s">
        <v>1381</v>
      </c>
      <c r="G262" s="475" t="s">
        <v>1415</v>
      </c>
      <c r="H262" s="681" t="s">
        <v>1416</v>
      </c>
      <c r="I262" s="475" t="s">
        <v>1417</v>
      </c>
      <c r="J262" s="681" t="s">
        <v>1319</v>
      </c>
      <c r="K262" s="475" t="s">
        <v>1418</v>
      </c>
      <c r="L262" s="475" t="s">
        <v>1419</v>
      </c>
      <c r="M262" s="124">
        <f>'Данные по ТП'!C365</f>
        <v>0</v>
      </c>
      <c r="N262" s="125" t="s">
        <v>1225</v>
      </c>
      <c r="O262" s="124" t="s">
        <v>5</v>
      </c>
      <c r="P262" s="126">
        <f>'Данные по ТП'!F365</f>
        <v>0</v>
      </c>
    </row>
    <row r="263" spans="1:16" s="99" customFormat="1" ht="19.5" thickBot="1" x14ac:dyDescent="0.25">
      <c r="A263" s="692"/>
      <c r="B263" s="971"/>
      <c r="C263" s="468"/>
      <c r="D263" s="303"/>
      <c r="E263" s="303"/>
      <c r="F263" s="655">
        <f>((O263*1.73*220*0.9)/1000)+((N263*1.73*220*0.9)/1000)+((M263*1.73*220*0.9)/1000)</f>
        <v>0</v>
      </c>
      <c r="G263" s="845"/>
      <c r="H263" s="845"/>
      <c r="I263" s="845"/>
      <c r="J263" s="845"/>
      <c r="K263" s="845"/>
      <c r="L263" s="845"/>
      <c r="M263" s="667"/>
      <c r="N263" s="667"/>
      <c r="O263" s="667"/>
      <c r="P263" s="667"/>
    </row>
    <row r="264" spans="1:16" s="99" customFormat="1" ht="19.5" thickBot="1" x14ac:dyDescent="0.25">
      <c r="A264" s="692"/>
      <c r="B264" s="971"/>
      <c r="C264" s="468"/>
      <c r="D264" s="303"/>
      <c r="E264" s="303"/>
      <c r="F264" s="655">
        <f t="shared" ref="F264:F267" si="45">((O264*1.73*220*0.9)/1000)+((N264*1.73*220*0.9)/1000)+((M264*1.73*220*0.9)/1000)</f>
        <v>0</v>
      </c>
      <c r="G264" s="846"/>
      <c r="H264" s="846"/>
      <c r="I264" s="846"/>
      <c r="J264" s="846"/>
      <c r="K264" s="846"/>
      <c r="L264" s="846"/>
      <c r="M264" s="667"/>
      <c r="N264" s="667"/>
      <c r="O264" s="667"/>
      <c r="P264" s="667"/>
    </row>
    <row r="265" spans="1:16" s="99" customFormat="1" ht="19.5" thickBot="1" x14ac:dyDescent="0.25">
      <c r="A265" s="692"/>
      <c r="B265" s="971"/>
      <c r="C265" s="468"/>
      <c r="D265" s="303"/>
      <c r="E265" s="303"/>
      <c r="F265" s="655">
        <f t="shared" si="45"/>
        <v>0</v>
      </c>
      <c r="G265" s="655"/>
      <c r="H265" s="655"/>
      <c r="I265" s="655"/>
      <c r="J265" s="655"/>
      <c r="K265" s="655"/>
      <c r="L265" s="655"/>
      <c r="M265" s="667"/>
      <c r="N265" s="667"/>
      <c r="O265" s="667"/>
      <c r="P265" s="667"/>
    </row>
    <row r="266" spans="1:16" s="99" customFormat="1" ht="19.5" thickBot="1" x14ac:dyDescent="0.25">
      <c r="A266" s="692"/>
      <c r="B266" s="971"/>
      <c r="C266" s="468"/>
      <c r="D266" s="303"/>
      <c r="E266" s="303"/>
      <c r="F266" s="655">
        <f t="shared" si="45"/>
        <v>0</v>
      </c>
      <c r="G266" s="655"/>
      <c r="H266" s="655"/>
      <c r="I266" s="655"/>
      <c r="J266" s="655"/>
      <c r="K266" s="655"/>
      <c r="L266" s="655"/>
      <c r="M266" s="667"/>
      <c r="N266" s="667"/>
      <c r="O266" s="667"/>
      <c r="P266" s="667"/>
    </row>
    <row r="267" spans="1:16" s="99" customFormat="1" ht="19.5" thickBot="1" x14ac:dyDescent="0.25">
      <c r="A267" s="692"/>
      <c r="B267" s="971"/>
      <c r="C267" s="468"/>
      <c r="D267" s="303"/>
      <c r="E267" s="303"/>
      <c r="F267" s="655">
        <f t="shared" si="45"/>
        <v>0</v>
      </c>
      <c r="G267" s="655"/>
      <c r="H267" s="655"/>
      <c r="I267" s="655"/>
      <c r="J267" s="655"/>
      <c r="K267" s="655"/>
      <c r="L267" s="655"/>
      <c r="M267" s="667"/>
      <c r="N267" s="667"/>
      <c r="O267" s="667"/>
      <c r="P267" s="667"/>
    </row>
    <row r="268" spans="1:16" s="99" customFormat="1" ht="19.5" thickBot="1" x14ac:dyDescent="0.25">
      <c r="A268" s="692"/>
      <c r="B268" s="971"/>
      <c r="C268" s="464"/>
      <c r="D268" s="101" t="s">
        <v>1217</v>
      </c>
      <c r="E268" s="101"/>
      <c r="F268" s="101"/>
      <c r="G268" s="101"/>
      <c r="H268" s="101"/>
      <c r="I268" s="101"/>
      <c r="J268" s="101"/>
      <c r="K268" s="101"/>
      <c r="L268" s="101"/>
      <c r="M268" s="92">
        <f>SUM(M262:M267)</f>
        <v>0</v>
      </c>
      <c r="N268" s="92">
        <f>SUM(N262:N267)</f>
        <v>0</v>
      </c>
      <c r="O268" s="92">
        <f>SUM(O262:O267)</f>
        <v>0</v>
      </c>
      <c r="P268" s="92">
        <f>SUM(P262:P267)</f>
        <v>0</v>
      </c>
    </row>
    <row r="269" spans="1:16" s="99" customFormat="1" ht="19.5" thickBot="1" x14ac:dyDescent="0.25">
      <c r="A269" s="692"/>
      <c r="B269" s="971"/>
      <c r="C269" s="464"/>
      <c r="D269" s="101" t="s">
        <v>1188</v>
      </c>
      <c r="E269" s="3"/>
      <c r="F269" s="3"/>
      <c r="G269" s="3"/>
      <c r="H269" s="3"/>
      <c r="I269" s="3"/>
      <c r="J269" s="3"/>
      <c r="K269" s="3"/>
      <c r="L269" s="3"/>
      <c r="M269" s="130">
        <f t="shared" ref="M269:O269" si="46">(M268*1.73*220*0.9)/1000</f>
        <v>0</v>
      </c>
      <c r="N269" s="130">
        <f t="shared" si="46"/>
        <v>0</v>
      </c>
      <c r="O269" s="130">
        <f t="shared" si="46"/>
        <v>0</v>
      </c>
      <c r="P269" s="131"/>
    </row>
    <row r="270" spans="1:16" s="99" customFormat="1" ht="18.75" thickBot="1" x14ac:dyDescent="0.25">
      <c r="A270" s="692"/>
      <c r="B270" s="972"/>
      <c r="C270" s="464"/>
      <c r="D270" s="101" t="s">
        <v>1216</v>
      </c>
      <c r="E270" s="449"/>
      <c r="F270" s="449"/>
      <c r="G270" s="449"/>
      <c r="H270" s="449"/>
      <c r="I270" s="449"/>
      <c r="J270" s="449"/>
      <c r="K270" s="449"/>
      <c r="L270" s="449"/>
      <c r="M270" s="869">
        <f>(M269+N269+O269)</f>
        <v>0</v>
      </c>
      <c r="N270" s="870"/>
      <c r="O270" s="870"/>
      <c r="P270" s="871"/>
    </row>
    <row r="271" spans="1:16" s="99" customFormat="1" x14ac:dyDescent="0.25">
      <c r="A271" s="692"/>
      <c r="C271" s="469"/>
    </row>
    <row r="272" spans="1:16" s="99" customFormat="1" x14ac:dyDescent="0.25">
      <c r="A272" s="692"/>
      <c r="C272" s="469"/>
    </row>
    <row r="273" spans="1:16" s="99" customFormat="1" x14ac:dyDescent="0.25">
      <c r="A273" s="692"/>
      <c r="C273" s="469"/>
    </row>
    <row r="274" spans="1:16" s="99" customFormat="1" ht="18.75" thickBot="1" x14ac:dyDescent="0.3">
      <c r="A274" s="692"/>
      <c r="C274" s="469"/>
    </row>
    <row r="275" spans="1:16" s="99" customFormat="1" ht="36.75" thickBot="1" x14ac:dyDescent="0.25">
      <c r="A275" s="702">
        <v>44888</v>
      </c>
      <c r="B275" s="991" t="s">
        <v>1407</v>
      </c>
      <c r="C275" s="364" t="s">
        <v>1309</v>
      </c>
      <c r="D275" s="170" t="s">
        <v>1224</v>
      </c>
      <c r="E275" s="367" t="s">
        <v>1308</v>
      </c>
      <c r="F275" s="475" t="s">
        <v>1381</v>
      </c>
      <c r="G275" s="475" t="s">
        <v>1415</v>
      </c>
      <c r="H275" s="681" t="s">
        <v>1416</v>
      </c>
      <c r="I275" s="475" t="s">
        <v>1417</v>
      </c>
      <c r="J275" s="681" t="s">
        <v>1319</v>
      </c>
      <c r="K275" s="475" t="s">
        <v>1418</v>
      </c>
      <c r="L275" s="475" t="s">
        <v>1419</v>
      </c>
      <c r="M275" s="124">
        <f>'Данные по ТП'!C378</f>
        <v>0</v>
      </c>
      <c r="N275" s="125" t="s">
        <v>1225</v>
      </c>
      <c r="O275" s="124" t="s">
        <v>5</v>
      </c>
      <c r="P275" s="126">
        <f>'Данные по ТП'!F378</f>
        <v>0</v>
      </c>
    </row>
    <row r="276" spans="1:16" s="99" customFormat="1" ht="19.5" thickBot="1" x14ac:dyDescent="0.25">
      <c r="A276" s="850" t="s">
        <v>1687</v>
      </c>
      <c r="B276" s="971"/>
      <c r="C276" s="468"/>
      <c r="D276" s="303" t="s">
        <v>1024</v>
      </c>
      <c r="E276" s="303"/>
      <c r="F276" s="655">
        <f>((O276*1.73*220*0.9)/1000)+((N276*1.73*220*0.9)/1000)+((M276*1.73*220*0.9)/1000)</f>
        <v>20.552399999999999</v>
      </c>
      <c r="G276" s="845">
        <v>230</v>
      </c>
      <c r="H276" s="845">
        <v>231</v>
      </c>
      <c r="I276" s="845">
        <v>230</v>
      </c>
      <c r="J276" s="845">
        <v>407</v>
      </c>
      <c r="K276" s="845">
        <v>405</v>
      </c>
      <c r="L276" s="845">
        <v>404</v>
      </c>
      <c r="M276" s="667">
        <v>23</v>
      </c>
      <c r="N276" s="667">
        <v>20</v>
      </c>
      <c r="O276" s="667">
        <v>17</v>
      </c>
      <c r="P276" s="667">
        <v>7</v>
      </c>
    </row>
    <row r="277" spans="1:16" s="99" customFormat="1" ht="19.5" thickBot="1" x14ac:dyDescent="0.25">
      <c r="A277" s="862"/>
      <c r="B277" s="971"/>
      <c r="C277" s="468"/>
      <c r="D277" s="303"/>
      <c r="E277" s="303"/>
      <c r="F277" s="655">
        <f t="shared" ref="F277:F280" si="47">((O277*1.73*220*0.9)/1000)+((N277*1.73*220*0.9)/1000)+((M277*1.73*220*0.9)/1000)</f>
        <v>0</v>
      </c>
      <c r="G277" s="846"/>
      <c r="H277" s="846"/>
      <c r="I277" s="846"/>
      <c r="J277" s="846"/>
      <c r="K277" s="846"/>
      <c r="L277" s="846"/>
      <c r="M277" s="667">
        <v>0</v>
      </c>
      <c r="N277" s="667">
        <v>0</v>
      </c>
      <c r="O277" s="667">
        <v>0</v>
      </c>
      <c r="P277" s="667">
        <v>0</v>
      </c>
    </row>
    <row r="278" spans="1:16" s="99" customFormat="1" ht="19.5" thickBot="1" x14ac:dyDescent="0.25">
      <c r="A278" s="862"/>
      <c r="B278" s="971"/>
      <c r="C278" s="468"/>
      <c r="D278" s="303"/>
      <c r="E278" s="303"/>
      <c r="F278" s="655">
        <f t="shared" si="47"/>
        <v>0</v>
      </c>
      <c r="G278" s="655"/>
      <c r="H278" s="655"/>
      <c r="I278" s="655"/>
      <c r="J278" s="655"/>
      <c r="K278" s="655"/>
      <c r="L278" s="655"/>
      <c r="M278" s="667"/>
      <c r="N278" s="667"/>
      <c r="O278" s="667"/>
      <c r="P278" s="667"/>
    </row>
    <row r="279" spans="1:16" s="99" customFormat="1" ht="19.5" thickBot="1" x14ac:dyDescent="0.25">
      <c r="A279" s="862"/>
      <c r="B279" s="971"/>
      <c r="C279" s="468"/>
      <c r="D279" s="303"/>
      <c r="E279" s="303"/>
      <c r="F279" s="655">
        <f t="shared" si="47"/>
        <v>0</v>
      </c>
      <c r="G279" s="655"/>
      <c r="H279" s="655"/>
      <c r="I279" s="655"/>
      <c r="J279" s="655"/>
      <c r="K279" s="655"/>
      <c r="L279" s="655"/>
      <c r="M279" s="667"/>
      <c r="N279" s="667"/>
      <c r="O279" s="667"/>
      <c r="P279" s="667"/>
    </row>
    <row r="280" spans="1:16" s="99" customFormat="1" ht="19.5" thickBot="1" x14ac:dyDescent="0.25">
      <c r="A280" s="862"/>
      <c r="B280" s="971"/>
      <c r="C280" s="468"/>
      <c r="D280" s="303"/>
      <c r="E280" s="303"/>
      <c r="F280" s="655">
        <f t="shared" si="47"/>
        <v>0</v>
      </c>
      <c r="G280" s="655"/>
      <c r="H280" s="655"/>
      <c r="I280" s="655"/>
      <c r="J280" s="655"/>
      <c r="K280" s="655"/>
      <c r="L280" s="655"/>
      <c r="M280" s="667"/>
      <c r="N280" s="667"/>
      <c r="O280" s="667"/>
      <c r="P280" s="667"/>
    </row>
    <row r="281" spans="1:16" s="99" customFormat="1" ht="19.5" thickBot="1" x14ac:dyDescent="0.25">
      <c r="A281" s="862"/>
      <c r="B281" s="971"/>
      <c r="C281" s="464"/>
      <c r="D281" s="101" t="s">
        <v>1217</v>
      </c>
      <c r="E281" s="101"/>
      <c r="F281" s="101"/>
      <c r="G281" s="101"/>
      <c r="H281" s="101"/>
      <c r="I281" s="101"/>
      <c r="J281" s="101"/>
      <c r="K281" s="101"/>
      <c r="L281" s="101"/>
      <c r="M281" s="92">
        <f>SUM(M275:M280)</f>
        <v>23</v>
      </c>
      <c r="N281" s="92">
        <f>SUM(N275:N280)</f>
        <v>20</v>
      </c>
      <c r="O281" s="92">
        <f>SUM(O275:O280)</f>
        <v>17</v>
      </c>
      <c r="P281" s="92">
        <f>SUM(P275:P280)</f>
        <v>7</v>
      </c>
    </row>
    <row r="282" spans="1:16" s="99" customFormat="1" ht="19.5" thickBot="1" x14ac:dyDescent="0.25">
      <c r="A282" s="862"/>
      <c r="B282" s="971"/>
      <c r="C282" s="464"/>
      <c r="D282" s="101" t="s">
        <v>1188</v>
      </c>
      <c r="E282" s="3"/>
      <c r="F282" s="3"/>
      <c r="G282" s="3"/>
      <c r="H282" s="3"/>
      <c r="I282" s="3"/>
      <c r="J282" s="3"/>
      <c r="K282" s="3"/>
      <c r="L282" s="3"/>
      <c r="M282" s="130">
        <f t="shared" ref="M282:O282" si="48">(M281*1.73*220*0.9)/1000</f>
        <v>7.8784199999999993</v>
      </c>
      <c r="N282" s="130">
        <f t="shared" si="48"/>
        <v>6.8508000000000004</v>
      </c>
      <c r="O282" s="130">
        <f t="shared" si="48"/>
        <v>5.8231800000000007</v>
      </c>
      <c r="P282" s="131"/>
    </row>
    <row r="283" spans="1:16" s="99" customFormat="1" ht="18.75" thickBot="1" x14ac:dyDescent="0.25">
      <c r="A283" s="862"/>
      <c r="B283" s="971"/>
      <c r="C283" s="464"/>
      <c r="D283" s="101" t="s">
        <v>1216</v>
      </c>
      <c r="E283" s="449"/>
      <c r="F283" s="449"/>
      <c r="G283" s="449"/>
      <c r="H283" s="449"/>
      <c r="I283" s="449"/>
      <c r="J283" s="449"/>
      <c r="K283" s="449"/>
      <c r="L283" s="449"/>
      <c r="M283" s="869">
        <f>(M282+N282+O282)</f>
        <v>20.552399999999999</v>
      </c>
      <c r="N283" s="870"/>
      <c r="O283" s="870"/>
      <c r="P283" s="871"/>
    </row>
    <row r="284" spans="1:16" s="99" customFormat="1" ht="36.75" thickBot="1" x14ac:dyDescent="0.25">
      <c r="A284" s="862"/>
      <c r="B284" s="971"/>
      <c r="C284" s="364" t="s">
        <v>1309</v>
      </c>
      <c r="D284" s="170" t="s">
        <v>1200</v>
      </c>
      <c r="E284" s="367" t="s">
        <v>1308</v>
      </c>
      <c r="F284" s="475" t="s">
        <v>1381</v>
      </c>
      <c r="G284" s="475" t="s">
        <v>1415</v>
      </c>
      <c r="H284" s="681" t="s">
        <v>1416</v>
      </c>
      <c r="I284" s="475" t="s">
        <v>1417</v>
      </c>
      <c r="J284" s="681" t="s">
        <v>1319</v>
      </c>
      <c r="K284" s="475" t="s">
        <v>1418</v>
      </c>
      <c r="L284" s="475" t="s">
        <v>1419</v>
      </c>
      <c r="M284" s="124">
        <f>'Данные по ТП'!C387</f>
        <v>0</v>
      </c>
      <c r="N284" s="125" t="s">
        <v>1225</v>
      </c>
      <c r="O284" s="124" t="s">
        <v>5</v>
      </c>
      <c r="P284" s="126">
        <f>'Данные по ТП'!F387</f>
        <v>0</v>
      </c>
    </row>
    <row r="285" spans="1:16" s="99" customFormat="1" ht="19.5" thickBot="1" x14ac:dyDescent="0.25">
      <c r="A285" s="862"/>
      <c r="B285" s="971"/>
      <c r="C285" s="468"/>
      <c r="D285" s="303"/>
      <c r="E285" s="303"/>
      <c r="F285" s="655">
        <f>((O285*1.73*220*0.9)/1000)+((N285*1.73*220*0.9)/1000)+((M285*1.73*220*0.9)/1000)</f>
        <v>0</v>
      </c>
      <c r="G285" s="845"/>
      <c r="H285" s="845"/>
      <c r="I285" s="845"/>
      <c r="J285" s="845"/>
      <c r="K285" s="845"/>
      <c r="L285" s="845"/>
      <c r="M285" s="667"/>
      <c r="N285" s="667"/>
      <c r="O285" s="667"/>
      <c r="P285" s="667"/>
    </row>
    <row r="286" spans="1:16" s="99" customFormat="1" ht="19.5" thickBot="1" x14ac:dyDescent="0.25">
      <c r="A286" s="862"/>
      <c r="B286" s="971"/>
      <c r="C286" s="468"/>
      <c r="D286" s="303"/>
      <c r="E286" s="303"/>
      <c r="F286" s="655">
        <f t="shared" ref="F286:F289" si="49">((O286*1.73*220*0.9)/1000)+((N286*1.73*220*0.9)/1000)+((M286*1.73*220*0.9)/1000)</f>
        <v>0</v>
      </c>
      <c r="G286" s="846"/>
      <c r="H286" s="846"/>
      <c r="I286" s="846"/>
      <c r="J286" s="846"/>
      <c r="K286" s="846"/>
      <c r="L286" s="846"/>
      <c r="M286" s="667"/>
      <c r="N286" s="667"/>
      <c r="O286" s="667"/>
      <c r="P286" s="667"/>
    </row>
    <row r="287" spans="1:16" s="99" customFormat="1" ht="19.5" thickBot="1" x14ac:dyDescent="0.25">
      <c r="A287" s="862"/>
      <c r="B287" s="971"/>
      <c r="C287" s="468"/>
      <c r="D287" s="303"/>
      <c r="E287" s="303"/>
      <c r="F287" s="655">
        <f t="shared" si="49"/>
        <v>0</v>
      </c>
      <c r="G287" s="655"/>
      <c r="H287" s="655"/>
      <c r="I287" s="655"/>
      <c r="J287" s="655"/>
      <c r="K287" s="655"/>
      <c r="L287" s="655"/>
      <c r="M287" s="667"/>
      <c r="N287" s="667"/>
      <c r="O287" s="667"/>
      <c r="P287" s="667"/>
    </row>
    <row r="288" spans="1:16" s="99" customFormat="1" ht="19.5" thickBot="1" x14ac:dyDescent="0.25">
      <c r="A288" s="862"/>
      <c r="B288" s="971"/>
      <c r="C288" s="468"/>
      <c r="D288" s="303"/>
      <c r="E288" s="303"/>
      <c r="F288" s="655">
        <f t="shared" si="49"/>
        <v>0</v>
      </c>
      <c r="G288" s="655"/>
      <c r="H288" s="655"/>
      <c r="I288" s="655"/>
      <c r="J288" s="655"/>
      <c r="K288" s="655"/>
      <c r="L288" s="655"/>
      <c r="M288" s="667"/>
      <c r="N288" s="667"/>
      <c r="O288" s="667"/>
      <c r="P288" s="667"/>
    </row>
    <row r="289" spans="1:16" s="99" customFormat="1" ht="19.5" thickBot="1" x14ac:dyDescent="0.25">
      <c r="A289" s="862"/>
      <c r="B289" s="971"/>
      <c r="C289" s="468"/>
      <c r="D289" s="303"/>
      <c r="E289" s="303"/>
      <c r="F289" s="655">
        <f t="shared" si="49"/>
        <v>0</v>
      </c>
      <c r="G289" s="655"/>
      <c r="H289" s="655"/>
      <c r="I289" s="655"/>
      <c r="J289" s="655"/>
      <c r="K289" s="655"/>
      <c r="L289" s="655"/>
      <c r="M289" s="667"/>
      <c r="N289" s="667"/>
      <c r="O289" s="667"/>
      <c r="P289" s="667"/>
    </row>
    <row r="290" spans="1:16" s="99" customFormat="1" ht="19.5" thickBot="1" x14ac:dyDescent="0.25">
      <c r="B290" s="971"/>
      <c r="C290" s="464"/>
      <c r="D290" s="101" t="s">
        <v>1217</v>
      </c>
      <c r="E290" s="101"/>
      <c r="F290" s="101"/>
      <c r="G290" s="101"/>
      <c r="H290" s="101"/>
      <c r="I290" s="101"/>
      <c r="J290" s="101"/>
      <c r="K290" s="101"/>
      <c r="L290" s="101"/>
      <c r="M290" s="92">
        <f>SUM(M284:M289)</f>
        <v>0</v>
      </c>
      <c r="N290" s="92">
        <f>SUM(N284:N289)</f>
        <v>0</v>
      </c>
      <c r="O290" s="92">
        <f>SUM(O284:O289)</f>
        <v>0</v>
      </c>
      <c r="P290" s="92">
        <f>SUM(P284:P289)</f>
        <v>0</v>
      </c>
    </row>
    <row r="291" spans="1:16" s="99" customFormat="1" ht="19.5" thickBot="1" x14ac:dyDescent="0.25">
      <c r="B291" s="971"/>
      <c r="C291" s="464"/>
      <c r="D291" s="101" t="s">
        <v>1188</v>
      </c>
      <c r="E291" s="3"/>
      <c r="F291" s="3"/>
      <c r="G291" s="3"/>
      <c r="H291" s="3"/>
      <c r="I291" s="3"/>
      <c r="J291" s="3"/>
      <c r="K291" s="3"/>
      <c r="L291" s="3"/>
      <c r="M291" s="130">
        <f t="shared" ref="M291:O291" si="50">(M290*1.73*220*0.9)/1000</f>
        <v>0</v>
      </c>
      <c r="N291" s="130">
        <f t="shared" si="50"/>
        <v>0</v>
      </c>
      <c r="O291" s="130">
        <f t="shared" si="50"/>
        <v>0</v>
      </c>
      <c r="P291" s="131"/>
    </row>
    <row r="292" spans="1:16" s="99" customFormat="1" ht="18.75" thickBot="1" x14ac:dyDescent="0.25">
      <c r="B292" s="972"/>
      <c r="C292" s="464"/>
      <c r="D292" s="101" t="s">
        <v>1216</v>
      </c>
      <c r="E292" s="449"/>
      <c r="F292" s="449"/>
      <c r="G292" s="449"/>
      <c r="H292" s="449"/>
      <c r="I292" s="449"/>
      <c r="J292" s="449"/>
      <c r="K292" s="449"/>
      <c r="L292" s="449"/>
      <c r="M292" s="869">
        <f>(M291+N291+O291)</f>
        <v>0</v>
      </c>
      <c r="N292" s="870"/>
      <c r="O292" s="870"/>
      <c r="P292" s="871"/>
    </row>
    <row r="293" spans="1:16" s="99" customFormat="1" ht="36.75" thickBot="1" x14ac:dyDescent="0.25">
      <c r="A293" s="701">
        <v>44888</v>
      </c>
      <c r="B293" s="998" t="s">
        <v>1678</v>
      </c>
      <c r="C293" s="364" t="s">
        <v>1309</v>
      </c>
      <c r="D293" s="170" t="s">
        <v>1224</v>
      </c>
      <c r="E293" s="367" t="s">
        <v>1308</v>
      </c>
      <c r="F293" s="475" t="s">
        <v>1381</v>
      </c>
      <c r="G293" s="475" t="s">
        <v>1415</v>
      </c>
      <c r="H293" s="681" t="s">
        <v>1416</v>
      </c>
      <c r="I293" s="475" t="s">
        <v>1417</v>
      </c>
      <c r="J293" s="681" t="s">
        <v>1319</v>
      </c>
      <c r="K293" s="475" t="s">
        <v>1418</v>
      </c>
      <c r="L293" s="475" t="s">
        <v>1419</v>
      </c>
      <c r="M293" s="124">
        <f>'Данные по ТП'!C402</f>
        <v>0</v>
      </c>
      <c r="N293" s="125" t="s">
        <v>1225</v>
      </c>
      <c r="O293" s="124" t="s">
        <v>5</v>
      </c>
      <c r="P293" s="126">
        <f>'Данные по ТП'!F402</f>
        <v>0</v>
      </c>
    </row>
    <row r="294" spans="1:16" s="99" customFormat="1" ht="19.5" thickBot="1" x14ac:dyDescent="0.25">
      <c r="A294" s="999" t="s">
        <v>1687</v>
      </c>
      <c r="B294" s="998"/>
      <c r="C294" s="468">
        <v>1</v>
      </c>
      <c r="D294" s="303"/>
      <c r="E294" s="303"/>
      <c r="F294" s="655"/>
      <c r="G294" s="845">
        <v>235</v>
      </c>
      <c r="H294" s="845">
        <v>239</v>
      </c>
      <c r="I294" s="845">
        <v>237</v>
      </c>
      <c r="J294" s="845">
        <v>409</v>
      </c>
      <c r="K294" s="845">
        <v>411</v>
      </c>
      <c r="L294" s="845">
        <v>413</v>
      </c>
      <c r="M294" s="804">
        <v>20</v>
      </c>
      <c r="N294" s="804">
        <v>17</v>
      </c>
      <c r="O294" s="804">
        <v>23</v>
      </c>
      <c r="P294" s="804">
        <v>3</v>
      </c>
    </row>
    <row r="295" spans="1:16" s="99" customFormat="1" ht="19.5" thickBot="1" x14ac:dyDescent="0.25">
      <c r="A295" s="1000"/>
      <c r="B295" s="998"/>
      <c r="C295" s="468">
        <v>2</v>
      </c>
      <c r="D295" s="303"/>
      <c r="E295" s="303"/>
      <c r="F295" s="655"/>
      <c r="G295" s="846"/>
      <c r="H295" s="846"/>
      <c r="I295" s="846"/>
      <c r="J295" s="846"/>
      <c r="K295" s="846"/>
      <c r="L295" s="846"/>
      <c r="M295" s="804">
        <v>37</v>
      </c>
      <c r="N295" s="804">
        <v>23</v>
      </c>
      <c r="O295" s="804">
        <v>14</v>
      </c>
      <c r="P295" s="804">
        <v>12</v>
      </c>
    </row>
    <row r="296" spans="1:16" s="99" customFormat="1" ht="19.5" thickBot="1" x14ac:dyDescent="0.25">
      <c r="A296" s="1000"/>
      <c r="B296" s="998"/>
      <c r="C296" s="468">
        <v>3</v>
      </c>
      <c r="D296" s="303"/>
      <c r="E296" s="303"/>
      <c r="F296" s="655"/>
      <c r="G296" s="655"/>
      <c r="H296" s="655"/>
      <c r="I296" s="655"/>
      <c r="J296" s="655"/>
      <c r="K296" s="655"/>
      <c r="L296" s="655"/>
      <c r="M296" s="804">
        <v>0</v>
      </c>
      <c r="N296" s="804">
        <v>0</v>
      </c>
      <c r="O296" s="804">
        <v>0</v>
      </c>
      <c r="P296" s="804">
        <v>0</v>
      </c>
    </row>
    <row r="297" spans="1:16" s="99" customFormat="1" ht="19.5" thickBot="1" x14ac:dyDescent="0.25">
      <c r="A297" s="1000"/>
      <c r="B297" s="998"/>
      <c r="C297" s="468">
        <v>4</v>
      </c>
      <c r="D297" s="303"/>
      <c r="E297" s="303"/>
      <c r="F297" s="655"/>
      <c r="G297" s="655"/>
      <c r="H297" s="655"/>
      <c r="I297" s="655"/>
      <c r="J297" s="655"/>
      <c r="K297" s="655"/>
      <c r="L297" s="655"/>
      <c r="M297" s="804">
        <v>0</v>
      </c>
      <c r="N297" s="804">
        <v>0</v>
      </c>
      <c r="O297" s="804">
        <v>0</v>
      </c>
      <c r="P297" s="804">
        <v>0</v>
      </c>
    </row>
    <row r="298" spans="1:16" s="99" customFormat="1" ht="19.5" thickBot="1" x14ac:dyDescent="0.25">
      <c r="A298" s="1000"/>
      <c r="B298" s="998"/>
      <c r="C298" s="468"/>
      <c r="D298" s="303"/>
      <c r="E298" s="303"/>
      <c r="F298" s="655"/>
      <c r="G298" s="655"/>
      <c r="H298" s="655"/>
      <c r="I298" s="655"/>
      <c r="J298" s="655"/>
      <c r="K298" s="655"/>
      <c r="L298" s="655"/>
      <c r="M298" s="804"/>
      <c r="N298" s="804"/>
      <c r="O298" s="804"/>
      <c r="P298" s="804"/>
    </row>
    <row r="299" spans="1:16" s="99" customFormat="1" ht="19.5" thickBot="1" x14ac:dyDescent="0.25">
      <c r="A299" s="1000"/>
      <c r="B299" s="998"/>
      <c r="C299" s="464"/>
      <c r="D299" s="101" t="s">
        <v>1217</v>
      </c>
      <c r="E299" s="101"/>
      <c r="F299" s="101"/>
      <c r="G299" s="101"/>
      <c r="H299" s="101"/>
      <c r="I299" s="101"/>
      <c r="J299" s="101"/>
      <c r="K299" s="101"/>
      <c r="L299" s="101"/>
      <c r="M299" s="92">
        <f>SUM(M293:M298)</f>
        <v>57</v>
      </c>
      <c r="N299" s="92">
        <f>SUM(N293:N298)</f>
        <v>40</v>
      </c>
      <c r="O299" s="92">
        <f>SUM(O293:O298)</f>
        <v>37</v>
      </c>
      <c r="P299" s="92">
        <f>SUM(P293:P298)</f>
        <v>15</v>
      </c>
    </row>
    <row r="300" spans="1:16" s="99" customFormat="1" ht="19.5" thickBot="1" x14ac:dyDescent="0.25">
      <c r="A300" s="1000"/>
      <c r="B300" s="998"/>
      <c r="C300" s="464"/>
      <c r="D300" s="101" t="s">
        <v>1188</v>
      </c>
      <c r="E300" s="3"/>
      <c r="F300" s="3"/>
      <c r="G300" s="3"/>
      <c r="H300" s="3"/>
      <c r="I300" s="3"/>
      <c r="J300" s="3"/>
      <c r="K300" s="3"/>
      <c r="L300" s="3"/>
      <c r="M300" s="130">
        <f t="shared" ref="M300:O300" si="51">(M299*1.73*220*0.9)/1000</f>
        <v>19.524780000000003</v>
      </c>
      <c r="N300" s="130">
        <f t="shared" si="51"/>
        <v>13.701600000000001</v>
      </c>
      <c r="O300" s="130">
        <f t="shared" si="51"/>
        <v>12.673980000000002</v>
      </c>
      <c r="P300" s="131"/>
    </row>
    <row r="301" spans="1:16" s="99" customFormat="1" ht="18.75" thickBot="1" x14ac:dyDescent="0.25">
      <c r="A301" s="1001"/>
      <c r="B301" s="998"/>
      <c r="C301" s="464"/>
      <c r="D301" s="101" t="s">
        <v>1216</v>
      </c>
      <c r="E301" s="449"/>
      <c r="F301" s="449"/>
      <c r="G301" s="449"/>
      <c r="H301" s="449"/>
      <c r="I301" s="449"/>
      <c r="J301" s="449"/>
      <c r="K301" s="449"/>
      <c r="L301" s="449"/>
      <c r="M301" s="869">
        <f>(M300+N300+O300)</f>
        <v>45.900360000000006</v>
      </c>
      <c r="N301" s="870"/>
      <c r="O301" s="870"/>
      <c r="P301" s="871"/>
    </row>
    <row r="302" spans="1:16" s="99" customFormat="1" ht="36.75" thickBot="1" x14ac:dyDescent="0.25">
      <c r="A302" s="701" t="s">
        <v>1769</v>
      </c>
      <c r="B302" s="998" t="s">
        <v>1492</v>
      </c>
      <c r="C302" s="364" t="s">
        <v>1309</v>
      </c>
      <c r="D302" s="170" t="s">
        <v>1224</v>
      </c>
      <c r="E302" s="367" t="s">
        <v>1308</v>
      </c>
      <c r="F302" s="475" t="s">
        <v>1381</v>
      </c>
      <c r="G302" s="475" t="s">
        <v>1415</v>
      </c>
      <c r="H302" s="681" t="s">
        <v>1416</v>
      </c>
      <c r="I302" s="475" t="s">
        <v>1417</v>
      </c>
      <c r="J302" s="681" t="s">
        <v>1319</v>
      </c>
      <c r="K302" s="475" t="s">
        <v>1418</v>
      </c>
      <c r="L302" s="475" t="s">
        <v>1419</v>
      </c>
      <c r="M302" s="124">
        <f>'Данные по ТП'!C411</f>
        <v>0</v>
      </c>
      <c r="N302" s="125" t="s">
        <v>1225</v>
      </c>
      <c r="O302" s="124" t="s">
        <v>5</v>
      </c>
      <c r="P302" s="126">
        <f>'Данные по ТП'!F411</f>
        <v>0</v>
      </c>
    </row>
    <row r="303" spans="1:16" s="99" customFormat="1" ht="19.5" thickBot="1" x14ac:dyDescent="0.25">
      <c r="A303" s="999" t="s">
        <v>1649</v>
      </c>
      <c r="B303" s="998"/>
      <c r="C303" s="468"/>
      <c r="D303" s="303" t="s">
        <v>792</v>
      </c>
      <c r="E303" s="303"/>
      <c r="F303" s="655">
        <f>((O303*1.73*220*0.9)/1000)+((N303*1.73*220*0.9)/1000)+((M303*1.73*220*0.9)/1000)</f>
        <v>7.5358800000000006</v>
      </c>
      <c r="G303" s="845">
        <v>231</v>
      </c>
      <c r="H303" s="845">
        <v>231</v>
      </c>
      <c r="I303" s="845">
        <v>231</v>
      </c>
      <c r="J303" s="845">
        <v>402</v>
      </c>
      <c r="K303" s="845">
        <v>402</v>
      </c>
      <c r="L303" s="845">
        <v>402</v>
      </c>
      <c r="M303" s="691">
        <v>2</v>
      </c>
      <c r="N303" s="691">
        <v>20</v>
      </c>
      <c r="O303" s="691">
        <v>0</v>
      </c>
      <c r="P303" s="691">
        <v>20</v>
      </c>
    </row>
    <row r="304" spans="1:16" s="99" customFormat="1" ht="19.5" thickBot="1" x14ac:dyDescent="0.25">
      <c r="A304" s="1000"/>
      <c r="B304" s="998"/>
      <c r="C304" s="468"/>
      <c r="D304" s="303" t="s">
        <v>1591</v>
      </c>
      <c r="E304" s="303"/>
      <c r="F304" s="655">
        <f t="shared" ref="F304:F307" si="52">((O304*1.73*220*0.9)/1000)+((N304*1.73*220*0.9)/1000)+((M304*1.73*220*0.9)/1000)</f>
        <v>4.4530199999999995</v>
      </c>
      <c r="G304" s="846"/>
      <c r="H304" s="846"/>
      <c r="I304" s="846"/>
      <c r="J304" s="846"/>
      <c r="K304" s="846"/>
      <c r="L304" s="846"/>
      <c r="M304" s="691">
        <v>12</v>
      </c>
      <c r="N304" s="691">
        <v>0</v>
      </c>
      <c r="O304" s="691">
        <v>1</v>
      </c>
      <c r="P304" s="691">
        <v>12</v>
      </c>
    </row>
    <row r="305" spans="1:16" s="99" customFormat="1" ht="19.5" thickBot="1" x14ac:dyDescent="0.25">
      <c r="A305" s="1000"/>
      <c r="B305" s="998"/>
      <c r="C305" s="468"/>
      <c r="D305" s="303" t="s">
        <v>1590</v>
      </c>
      <c r="E305" s="303"/>
      <c r="F305" s="655">
        <f t="shared" si="52"/>
        <v>19.52478</v>
      </c>
      <c r="G305" s="655"/>
      <c r="H305" s="655"/>
      <c r="I305" s="655"/>
      <c r="J305" s="655"/>
      <c r="K305" s="655"/>
      <c r="L305" s="655"/>
      <c r="M305" s="691">
        <v>32</v>
      </c>
      <c r="N305" s="691">
        <v>10</v>
      </c>
      <c r="O305" s="691">
        <v>15</v>
      </c>
      <c r="P305" s="691">
        <v>20</v>
      </c>
    </row>
    <row r="306" spans="1:16" s="99" customFormat="1" ht="19.5" thickBot="1" x14ac:dyDescent="0.25">
      <c r="A306" s="1000"/>
      <c r="B306" s="998"/>
      <c r="C306" s="468"/>
      <c r="D306" s="303" t="s">
        <v>1319</v>
      </c>
      <c r="E306" s="303"/>
      <c r="F306" s="655">
        <f t="shared" si="52"/>
        <v>2.7403200000000001</v>
      </c>
      <c r="G306" s="655"/>
      <c r="H306" s="655"/>
      <c r="I306" s="655"/>
      <c r="J306" s="655"/>
      <c r="K306" s="655"/>
      <c r="L306" s="655"/>
      <c r="M306" s="691">
        <v>0</v>
      </c>
      <c r="N306" s="691">
        <v>6</v>
      </c>
      <c r="O306" s="691">
        <v>2</v>
      </c>
      <c r="P306" s="691">
        <v>6</v>
      </c>
    </row>
    <row r="307" spans="1:16" s="99" customFormat="1" ht="19.5" thickBot="1" x14ac:dyDescent="0.25">
      <c r="A307" s="1000"/>
      <c r="B307" s="998"/>
      <c r="C307" s="468"/>
      <c r="D307" s="303" t="s">
        <v>1493</v>
      </c>
      <c r="E307" s="303"/>
      <c r="F307" s="655">
        <f t="shared" si="52"/>
        <v>5.4806400000000002</v>
      </c>
      <c r="G307" s="655"/>
      <c r="H307" s="655"/>
      <c r="I307" s="655"/>
      <c r="J307" s="655"/>
      <c r="K307" s="655"/>
      <c r="L307" s="655"/>
      <c r="M307" s="691">
        <v>10</v>
      </c>
      <c r="N307" s="691">
        <v>4</v>
      </c>
      <c r="O307" s="691">
        <v>2</v>
      </c>
      <c r="P307" s="691">
        <v>7</v>
      </c>
    </row>
    <row r="308" spans="1:16" s="99" customFormat="1" ht="19.5" thickBot="1" x14ac:dyDescent="0.25">
      <c r="A308" s="1000"/>
      <c r="B308" s="998"/>
      <c r="C308" s="464"/>
      <c r="D308" s="101" t="s">
        <v>1217</v>
      </c>
      <c r="E308" s="101"/>
      <c r="F308" s="101"/>
      <c r="G308" s="101"/>
      <c r="H308" s="101"/>
      <c r="I308" s="101"/>
      <c r="J308" s="101"/>
      <c r="K308" s="101"/>
      <c r="L308" s="101"/>
      <c r="M308" s="92">
        <f>SUM(M302:M307)</f>
        <v>56</v>
      </c>
      <c r="N308" s="92">
        <f>SUM(N302:N307)</f>
        <v>40</v>
      </c>
      <c r="O308" s="92">
        <f>SUM(O302:O307)</f>
        <v>20</v>
      </c>
      <c r="P308" s="92">
        <f>SUM(P302:P307)</f>
        <v>65</v>
      </c>
    </row>
    <row r="309" spans="1:16" ht="19.5" thickBot="1" x14ac:dyDescent="0.25">
      <c r="A309" s="1000"/>
      <c r="B309" s="998"/>
      <c r="C309" s="464"/>
      <c r="D309" s="101" t="s">
        <v>1188</v>
      </c>
      <c r="E309" s="3"/>
      <c r="F309" s="3"/>
      <c r="G309" s="3"/>
      <c r="H309" s="3"/>
      <c r="I309" s="3"/>
      <c r="J309" s="3"/>
      <c r="K309" s="3"/>
      <c r="L309" s="3"/>
      <c r="M309" s="130">
        <f t="shared" ref="M309:O309" si="53">(M308*1.73*220*0.9)/1000</f>
        <v>19.182239999999997</v>
      </c>
      <c r="N309" s="130">
        <f t="shared" si="53"/>
        <v>13.701600000000001</v>
      </c>
      <c r="O309" s="130">
        <f t="shared" si="53"/>
        <v>6.8508000000000004</v>
      </c>
      <c r="P309" s="131"/>
    </row>
    <row r="310" spans="1:16" ht="18.75" thickBot="1" x14ac:dyDescent="0.25">
      <c r="A310" s="1001"/>
      <c r="B310" s="998"/>
      <c r="C310" s="464"/>
      <c r="D310" s="101" t="s">
        <v>1216</v>
      </c>
      <c r="E310" s="449"/>
      <c r="F310" s="449"/>
      <c r="G310" s="449"/>
      <c r="H310" s="449"/>
      <c r="I310" s="449"/>
      <c r="J310" s="449"/>
      <c r="K310" s="449"/>
      <c r="L310" s="449"/>
      <c r="M310" s="869">
        <f>(M309+N309+O309)</f>
        <v>39.734639999999999</v>
      </c>
      <c r="N310" s="870"/>
      <c r="O310" s="870"/>
      <c r="P310" s="871"/>
    </row>
    <row r="316" spans="1:16" ht="18.75" thickBot="1" x14ac:dyDescent="0.3"/>
    <row r="317" spans="1:16" ht="36.75" thickBot="1" x14ac:dyDescent="0.25">
      <c r="A317" s="701">
        <v>44895</v>
      </c>
      <c r="B317" s="998" t="s">
        <v>1276</v>
      </c>
      <c r="C317" s="364" t="s">
        <v>1309</v>
      </c>
      <c r="D317" s="170" t="s">
        <v>1224</v>
      </c>
      <c r="E317" s="367" t="s">
        <v>1308</v>
      </c>
      <c r="F317" s="475" t="s">
        <v>1381</v>
      </c>
      <c r="G317" s="475" t="s">
        <v>1415</v>
      </c>
      <c r="H317" s="681" t="s">
        <v>1416</v>
      </c>
      <c r="I317" s="475" t="s">
        <v>1417</v>
      </c>
      <c r="J317" s="681" t="s">
        <v>1319</v>
      </c>
      <c r="K317" s="475" t="s">
        <v>1418</v>
      </c>
      <c r="L317" s="475" t="s">
        <v>1419</v>
      </c>
      <c r="M317" s="124">
        <f>'Данные по ТП'!C426</f>
        <v>0</v>
      </c>
      <c r="N317" s="125" t="s">
        <v>1225</v>
      </c>
      <c r="O317" s="124" t="s">
        <v>5</v>
      </c>
      <c r="P317" s="126">
        <f>'Данные по ТП'!F426</f>
        <v>0</v>
      </c>
    </row>
    <row r="318" spans="1:16" ht="19.5" thickBot="1" x14ac:dyDescent="0.25">
      <c r="A318" s="999" t="s">
        <v>1656</v>
      </c>
      <c r="B318" s="998"/>
      <c r="C318" s="468"/>
      <c r="D318" s="303" t="s">
        <v>792</v>
      </c>
      <c r="E318" s="303"/>
      <c r="F318" s="655">
        <f>((O318*1.73*220*0.9)/1000)+((N318*1.73*220*0.9)/1000)+((M318*1.73*220*0.9)/1000)</f>
        <v>63.027360000000009</v>
      </c>
      <c r="G318" s="845">
        <v>237</v>
      </c>
      <c r="H318" s="845">
        <v>239</v>
      </c>
      <c r="I318" s="845">
        <v>240</v>
      </c>
      <c r="J318" s="845">
        <v>415</v>
      </c>
      <c r="K318" s="845">
        <v>418</v>
      </c>
      <c r="L318" s="845">
        <v>418</v>
      </c>
      <c r="M318" s="716">
        <v>51</v>
      </c>
      <c r="N318" s="716">
        <v>64</v>
      </c>
      <c r="O318" s="716">
        <v>69</v>
      </c>
      <c r="P318" s="716">
        <v>27</v>
      </c>
    </row>
    <row r="319" spans="1:16" ht="19.5" thickBot="1" x14ac:dyDescent="0.25">
      <c r="A319" s="1000"/>
      <c r="B319" s="998"/>
      <c r="C319" s="468"/>
      <c r="D319" s="303"/>
      <c r="E319" s="303"/>
      <c r="F319" s="655"/>
      <c r="G319" s="846"/>
      <c r="H319" s="846"/>
      <c r="I319" s="846"/>
      <c r="J319" s="846"/>
      <c r="K319" s="846"/>
      <c r="L319" s="846"/>
      <c r="M319" s="716"/>
      <c r="N319" s="716"/>
      <c r="O319" s="716"/>
      <c r="P319" s="716"/>
    </row>
    <row r="320" spans="1:16" ht="19.5" thickBot="1" x14ac:dyDescent="0.25">
      <c r="A320" s="1000"/>
      <c r="B320" s="998"/>
      <c r="C320" s="468"/>
      <c r="D320" s="303"/>
      <c r="E320" s="303"/>
      <c r="F320" s="655"/>
      <c r="G320" s="655"/>
      <c r="H320" s="655"/>
      <c r="I320" s="655"/>
      <c r="J320" s="655"/>
      <c r="K320" s="655"/>
      <c r="L320" s="655"/>
      <c r="M320" s="716"/>
      <c r="N320" s="716"/>
      <c r="O320" s="716"/>
      <c r="P320" s="716"/>
    </row>
    <row r="321" spans="1:16" ht="19.5" thickBot="1" x14ac:dyDescent="0.25">
      <c r="A321" s="1000"/>
      <c r="B321" s="998"/>
      <c r="C321" s="468"/>
      <c r="D321" s="303"/>
      <c r="E321" s="303"/>
      <c r="F321" s="655"/>
      <c r="G321" s="655"/>
      <c r="H321" s="655"/>
      <c r="I321" s="655"/>
      <c r="J321" s="655"/>
      <c r="K321" s="655"/>
      <c r="L321" s="655"/>
      <c r="M321" s="716"/>
      <c r="N321" s="716"/>
      <c r="O321" s="716"/>
      <c r="P321" s="716"/>
    </row>
    <row r="322" spans="1:16" ht="19.5" thickBot="1" x14ac:dyDescent="0.25">
      <c r="A322" s="1000"/>
      <c r="B322" s="998"/>
      <c r="C322" s="468"/>
      <c r="D322" s="303"/>
      <c r="E322" s="303"/>
      <c r="F322" s="655"/>
      <c r="G322" s="655"/>
      <c r="H322" s="655"/>
      <c r="I322" s="655"/>
      <c r="J322" s="655"/>
      <c r="K322" s="655"/>
      <c r="L322" s="655"/>
      <c r="M322" s="716"/>
      <c r="N322" s="716"/>
      <c r="O322" s="716"/>
      <c r="P322" s="716"/>
    </row>
    <row r="323" spans="1:16" ht="19.5" thickBot="1" x14ac:dyDescent="0.25">
      <c r="A323" s="1000"/>
      <c r="B323" s="998"/>
      <c r="C323" s="464"/>
      <c r="D323" s="101" t="s">
        <v>1217</v>
      </c>
      <c r="E323" s="101"/>
      <c r="F323" s="101"/>
      <c r="G323" s="101"/>
      <c r="H323" s="101"/>
      <c r="I323" s="101"/>
      <c r="J323" s="101"/>
      <c r="K323" s="101"/>
      <c r="L323" s="101"/>
      <c r="M323" s="92"/>
      <c r="N323" s="92"/>
      <c r="O323" s="92"/>
      <c r="P323" s="92"/>
    </row>
    <row r="324" spans="1:16" ht="19.5" thickBot="1" x14ac:dyDescent="0.25">
      <c r="A324" s="1000"/>
      <c r="B324" s="998"/>
      <c r="C324" s="464"/>
      <c r="D324" s="101" t="s">
        <v>1188</v>
      </c>
      <c r="E324" s="3"/>
      <c r="F324" s="3"/>
      <c r="G324" s="3"/>
      <c r="H324" s="3"/>
      <c r="I324" s="3"/>
      <c r="J324" s="3"/>
      <c r="K324" s="3"/>
      <c r="L324" s="3"/>
      <c r="M324" s="130"/>
      <c r="N324" s="130"/>
      <c r="O324" s="130"/>
      <c r="P324" s="131"/>
    </row>
    <row r="325" spans="1:16" ht="18.75" thickBot="1" x14ac:dyDescent="0.25">
      <c r="A325" s="1001"/>
      <c r="B325" s="998"/>
      <c r="C325" s="464"/>
      <c r="D325" s="101" t="s">
        <v>1216</v>
      </c>
      <c r="E325" s="449"/>
      <c r="F325" s="449"/>
      <c r="G325" s="449"/>
      <c r="H325" s="449"/>
      <c r="I325" s="449"/>
      <c r="J325" s="449"/>
      <c r="K325" s="449"/>
      <c r="L325" s="449"/>
      <c r="M325" s="869"/>
      <c r="N325" s="870"/>
      <c r="O325" s="870"/>
      <c r="P325" s="871"/>
    </row>
  </sheetData>
  <mergeCells count="255">
    <mergeCell ref="A208:A216"/>
    <mergeCell ref="A139:A147"/>
    <mergeCell ref="M301:P301"/>
    <mergeCell ref="B317:B325"/>
    <mergeCell ref="A318:A325"/>
    <mergeCell ref="G318:G319"/>
    <mergeCell ref="H318:H319"/>
    <mergeCell ref="I318:I319"/>
    <mergeCell ref="J318:J319"/>
    <mergeCell ref="K318:K319"/>
    <mergeCell ref="L318:L319"/>
    <mergeCell ref="M325:P325"/>
    <mergeCell ref="G303:G304"/>
    <mergeCell ref="H303:H304"/>
    <mergeCell ref="I303:I304"/>
    <mergeCell ref="J303:J304"/>
    <mergeCell ref="K303:K304"/>
    <mergeCell ref="L303:L304"/>
    <mergeCell ref="M310:P310"/>
    <mergeCell ref="A303:A310"/>
    <mergeCell ref="M261:P261"/>
    <mergeCell ref="M270:P270"/>
    <mergeCell ref="B275:B292"/>
    <mergeCell ref="M283:P283"/>
    <mergeCell ref="M292:P292"/>
    <mergeCell ref="J254:J255"/>
    <mergeCell ref="K254:K255"/>
    <mergeCell ref="L254:L255"/>
    <mergeCell ref="G254:G255"/>
    <mergeCell ref="H254:H255"/>
    <mergeCell ref="I254:I255"/>
    <mergeCell ref="L285:L286"/>
    <mergeCell ref="G285:G286"/>
    <mergeCell ref="H285:H286"/>
    <mergeCell ref="I285:I286"/>
    <mergeCell ref="J285:J286"/>
    <mergeCell ref="K285:K286"/>
    <mergeCell ref="L263:L264"/>
    <mergeCell ref="G276:G277"/>
    <mergeCell ref="H276:H277"/>
    <mergeCell ref="I276:I277"/>
    <mergeCell ref="J276:J277"/>
    <mergeCell ref="K276:K277"/>
    <mergeCell ref="M215:P215"/>
    <mergeCell ref="M224:P224"/>
    <mergeCell ref="B230:B247"/>
    <mergeCell ref="M238:P238"/>
    <mergeCell ref="M247:P247"/>
    <mergeCell ref="L217:L218"/>
    <mergeCell ref="G231:G232"/>
    <mergeCell ref="H231:H232"/>
    <mergeCell ref="I231:I232"/>
    <mergeCell ref="J231:J232"/>
    <mergeCell ref="K231:K232"/>
    <mergeCell ref="L231:L232"/>
    <mergeCell ref="G217:G218"/>
    <mergeCell ref="H217:H218"/>
    <mergeCell ref="I217:I218"/>
    <mergeCell ref="J217:J218"/>
    <mergeCell ref="K217:K218"/>
    <mergeCell ref="G240:G241"/>
    <mergeCell ref="H240:H241"/>
    <mergeCell ref="I240:I241"/>
    <mergeCell ref="J240:J241"/>
    <mergeCell ref="K240:K241"/>
    <mergeCell ref="L240:L241"/>
    <mergeCell ref="N1:N5"/>
    <mergeCell ref="O1:O5"/>
    <mergeCell ref="P1:P5"/>
    <mergeCell ref="B7:B16"/>
    <mergeCell ref="M16:P16"/>
    <mergeCell ref="M26:P26"/>
    <mergeCell ref="B18:B26"/>
    <mergeCell ref="A7:A16"/>
    <mergeCell ref="A127:A135"/>
    <mergeCell ref="B126:B134"/>
    <mergeCell ref="M134:P134"/>
    <mergeCell ref="B28:B37"/>
    <mergeCell ref="A29:A37"/>
    <mergeCell ref="B63:B71"/>
    <mergeCell ref="B48:B61"/>
    <mergeCell ref="M1:M5"/>
    <mergeCell ref="M61:P61"/>
    <mergeCell ref="M71:P71"/>
    <mergeCell ref="M37:P37"/>
    <mergeCell ref="B39:B46"/>
    <mergeCell ref="M46:P46"/>
    <mergeCell ref="G40:G41"/>
    <mergeCell ref="B103:B110"/>
    <mergeCell ref="B114:B123"/>
    <mergeCell ref="M123:P123"/>
    <mergeCell ref="M112:P112"/>
    <mergeCell ref="G115:G117"/>
    <mergeCell ref="H115:H117"/>
    <mergeCell ref="I115:I117"/>
    <mergeCell ref="J115:J117"/>
    <mergeCell ref="K115:K117"/>
    <mergeCell ref="L115:L117"/>
    <mergeCell ref="M91:P91"/>
    <mergeCell ref="M101:P101"/>
    <mergeCell ref="G104:G106"/>
    <mergeCell ref="H104:H106"/>
    <mergeCell ref="I104:I106"/>
    <mergeCell ref="J104:J106"/>
    <mergeCell ref="K104:K106"/>
    <mergeCell ref="L104:L106"/>
    <mergeCell ref="M81:P81"/>
    <mergeCell ref="B83:B91"/>
    <mergeCell ref="B73:B81"/>
    <mergeCell ref="B93:B99"/>
    <mergeCell ref="G84:G85"/>
    <mergeCell ref="H84:H85"/>
    <mergeCell ref="I84:I85"/>
    <mergeCell ref="J84:J85"/>
    <mergeCell ref="K84:K85"/>
    <mergeCell ref="L84:L85"/>
    <mergeCell ref="G94:G95"/>
    <mergeCell ref="H94:H95"/>
    <mergeCell ref="I94:I95"/>
    <mergeCell ref="G74:G75"/>
    <mergeCell ref="H74:H75"/>
    <mergeCell ref="J94:J95"/>
    <mergeCell ref="K94:K95"/>
    <mergeCell ref="L94:L95"/>
    <mergeCell ref="I29:I30"/>
    <mergeCell ref="J29:J30"/>
    <mergeCell ref="K29:K30"/>
    <mergeCell ref="M146:P146"/>
    <mergeCell ref="B151:B159"/>
    <mergeCell ref="M159:P159"/>
    <mergeCell ref="M201:P201"/>
    <mergeCell ref="B184:B201"/>
    <mergeCell ref="M181:P181"/>
    <mergeCell ref="M172:P172"/>
    <mergeCell ref="M192:P192"/>
    <mergeCell ref="G152:G153"/>
    <mergeCell ref="H152:H153"/>
    <mergeCell ref="I152:I153"/>
    <mergeCell ref="J152:J153"/>
    <mergeCell ref="K152:K153"/>
    <mergeCell ref="L152:L153"/>
    <mergeCell ref="G165:G166"/>
    <mergeCell ref="B138:B146"/>
    <mergeCell ref="H165:H166"/>
    <mergeCell ref="I165:I166"/>
    <mergeCell ref="J165:J166"/>
    <mergeCell ref="K165:K166"/>
    <mergeCell ref="L165:L166"/>
    <mergeCell ref="G1:I5"/>
    <mergeCell ref="J1:L5"/>
    <mergeCell ref="G7:G8"/>
    <mergeCell ref="H7:H8"/>
    <mergeCell ref="I7:I8"/>
    <mergeCell ref="J7:J8"/>
    <mergeCell ref="K7:K8"/>
    <mergeCell ref="L7:L8"/>
    <mergeCell ref="G19:G20"/>
    <mergeCell ref="H19:H20"/>
    <mergeCell ref="I19:I20"/>
    <mergeCell ref="J19:J20"/>
    <mergeCell ref="K19:K20"/>
    <mergeCell ref="L19:L20"/>
    <mergeCell ref="L29:L30"/>
    <mergeCell ref="G29:G30"/>
    <mergeCell ref="H40:H41"/>
    <mergeCell ref="I40:I41"/>
    <mergeCell ref="J40:J41"/>
    <mergeCell ref="K40:K41"/>
    <mergeCell ref="L40:L41"/>
    <mergeCell ref="I74:I75"/>
    <mergeCell ref="J74:J75"/>
    <mergeCell ref="K74:K75"/>
    <mergeCell ref="L74:L75"/>
    <mergeCell ref="G64:G65"/>
    <mergeCell ref="H64:H65"/>
    <mergeCell ref="I64:I65"/>
    <mergeCell ref="J64:J65"/>
    <mergeCell ref="K64:K65"/>
    <mergeCell ref="L64:L65"/>
    <mergeCell ref="G49:G53"/>
    <mergeCell ref="H49:H53"/>
    <mergeCell ref="I49:I53"/>
    <mergeCell ref="J49:J53"/>
    <mergeCell ref="K49:K53"/>
    <mergeCell ref="L49:L53"/>
    <mergeCell ref="H29:H30"/>
    <mergeCell ref="G174:G175"/>
    <mergeCell ref="H174:H175"/>
    <mergeCell ref="I174:I175"/>
    <mergeCell ref="J174:J175"/>
    <mergeCell ref="K174:K175"/>
    <mergeCell ref="L174:L175"/>
    <mergeCell ref="G185:G186"/>
    <mergeCell ref="L127:L128"/>
    <mergeCell ref="G139:G140"/>
    <mergeCell ref="H139:H140"/>
    <mergeCell ref="I139:I140"/>
    <mergeCell ref="J139:J140"/>
    <mergeCell ref="K139:K140"/>
    <mergeCell ref="L139:L140"/>
    <mergeCell ref="K127:K128"/>
    <mergeCell ref="G127:G128"/>
    <mergeCell ref="H127:H128"/>
    <mergeCell ref="I127:I128"/>
    <mergeCell ref="J127:J128"/>
    <mergeCell ref="A185:A192"/>
    <mergeCell ref="A231:A238"/>
    <mergeCell ref="A254:A261"/>
    <mergeCell ref="A49:A61"/>
    <mergeCell ref="A64:A71"/>
    <mergeCell ref="B207:B224"/>
    <mergeCell ref="L194:L195"/>
    <mergeCell ref="G208:G209"/>
    <mergeCell ref="H208:H209"/>
    <mergeCell ref="I208:I209"/>
    <mergeCell ref="J208:J209"/>
    <mergeCell ref="K208:K209"/>
    <mergeCell ref="L208:L209"/>
    <mergeCell ref="G194:G195"/>
    <mergeCell ref="H194:H195"/>
    <mergeCell ref="I194:I195"/>
    <mergeCell ref="J194:J195"/>
    <mergeCell ref="K194:K195"/>
    <mergeCell ref="H185:H186"/>
    <mergeCell ref="I185:I186"/>
    <mergeCell ref="J185:J186"/>
    <mergeCell ref="K185:K186"/>
    <mergeCell ref="L185:L186"/>
    <mergeCell ref="B164:B181"/>
    <mergeCell ref="A19:A26"/>
    <mergeCell ref="A40:A46"/>
    <mergeCell ref="A74:A81"/>
    <mergeCell ref="A84:A91"/>
    <mergeCell ref="A94:A101"/>
    <mergeCell ref="A104:A112"/>
    <mergeCell ref="A115:A123"/>
    <mergeCell ref="A152:A159"/>
    <mergeCell ref="A165:A172"/>
    <mergeCell ref="B302:B310"/>
    <mergeCell ref="A276:A289"/>
    <mergeCell ref="B293:B301"/>
    <mergeCell ref="A294:A301"/>
    <mergeCell ref="L276:L277"/>
    <mergeCell ref="G263:G264"/>
    <mergeCell ref="H263:H264"/>
    <mergeCell ref="I263:I264"/>
    <mergeCell ref="J263:J264"/>
    <mergeCell ref="K263:K264"/>
    <mergeCell ref="B253:B270"/>
    <mergeCell ref="G294:G295"/>
    <mergeCell ref="H294:H295"/>
    <mergeCell ref="I294:I295"/>
    <mergeCell ref="J294:J295"/>
    <mergeCell ref="K294:K295"/>
    <mergeCell ref="L294:L29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C1"/>
  <sheetViews>
    <sheetView workbookViewId="0">
      <selection activeCell="A4" sqref="A4"/>
    </sheetView>
  </sheetViews>
  <sheetFormatPr defaultRowHeight="12.75" x14ac:dyDescent="0.2"/>
  <cols>
    <col min="1" max="1" width="21.140625" customWidth="1"/>
    <col min="2" max="2" width="14.42578125" customWidth="1"/>
    <col min="3" max="3" width="13.85546875" customWidth="1"/>
  </cols>
  <sheetData>
    <row r="1" spans="1:3" x14ac:dyDescent="0.2">
      <c r="A1" s="583" t="s">
        <v>1356</v>
      </c>
      <c r="B1" s="583" t="s">
        <v>1355</v>
      </c>
      <c r="C1" s="583" t="s">
        <v>1354</v>
      </c>
    </row>
  </sheetData>
  <sheetProtection selectLockedCell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00FF"/>
  </sheetPr>
  <dimension ref="A1:W120"/>
  <sheetViews>
    <sheetView zoomScaleNormal="100" zoomScaleSheetLayoutView="85" zoomScalePageLayoutView="25" workbookViewId="0">
      <selection activeCell="C1" sqref="C1"/>
    </sheetView>
  </sheetViews>
  <sheetFormatPr defaultRowHeight="12.75" x14ac:dyDescent="0.2"/>
  <cols>
    <col min="1" max="1" width="4.5703125" style="80" customWidth="1"/>
    <col min="2" max="2" width="6" style="80" customWidth="1"/>
    <col min="3" max="3" width="9.28515625" style="80" customWidth="1"/>
    <col min="4" max="4" width="11.5703125" style="80" customWidth="1"/>
    <col min="5" max="5" width="9.28515625" style="80" customWidth="1"/>
    <col min="6" max="6" width="9.5703125" style="80" customWidth="1"/>
    <col min="7" max="8" width="10.85546875" style="80" customWidth="1"/>
    <col min="9" max="9" width="4.140625" style="80" customWidth="1"/>
    <col min="10" max="10" width="8.140625" style="641" customWidth="1"/>
    <col min="11" max="11" width="9.28515625" style="80" customWidth="1"/>
    <col min="12" max="12" width="11.5703125" style="80" customWidth="1"/>
    <col min="13" max="13" width="9.28515625" style="80" customWidth="1"/>
    <col min="14" max="14" width="9.5703125" style="80" customWidth="1"/>
    <col min="15" max="16" width="10.85546875" style="80" customWidth="1"/>
    <col min="17" max="17" width="9.28515625" style="624" customWidth="1"/>
    <col min="18" max="18" width="10.85546875" style="80" customWidth="1"/>
    <col min="19" max="20" width="9.140625" style="80"/>
    <col min="21" max="23" width="8.85546875" style="80" customWidth="1"/>
    <col min="24" max="16384" width="9.140625" style="80"/>
  </cols>
  <sheetData>
    <row r="1" spans="1:23" ht="22.5" customHeight="1" x14ac:dyDescent="0.2">
      <c r="C1" s="598" t="str">
        <f>HYPERLINK("#Оглавление!h1","&lt;&lt;&lt;&lt;&lt;")</f>
        <v>&lt;&lt;&lt;&lt;&lt;</v>
      </c>
      <c r="E1" s="824" t="s">
        <v>990</v>
      </c>
      <c r="F1" s="824"/>
      <c r="G1" s="824"/>
      <c r="H1" s="824"/>
      <c r="I1" s="824"/>
      <c r="J1" s="824"/>
      <c r="K1" s="824"/>
      <c r="L1" s="824"/>
      <c r="M1" s="825"/>
    </row>
    <row r="2" spans="1:23" ht="21.75" customHeight="1" thickBot="1" x14ac:dyDescent="0.25">
      <c r="E2" s="826"/>
      <c r="F2" s="826"/>
      <c r="G2" s="826"/>
      <c r="H2" s="826"/>
      <c r="I2" s="824"/>
      <c r="J2" s="824"/>
      <c r="K2" s="826"/>
      <c r="L2" s="826"/>
      <c r="M2" s="827"/>
    </row>
    <row r="3" spans="1:23" ht="16.5" thickBot="1" x14ac:dyDescent="0.25">
      <c r="A3" s="613"/>
      <c r="B3" s="81" t="s">
        <v>5</v>
      </c>
      <c r="C3" s="828" t="s">
        <v>991</v>
      </c>
      <c r="D3" s="829"/>
      <c r="E3" s="829"/>
      <c r="F3" s="829"/>
      <c r="G3" s="829"/>
      <c r="H3" s="829"/>
      <c r="I3" s="822"/>
      <c r="J3" s="81" t="s">
        <v>5</v>
      </c>
      <c r="K3" s="828" t="s">
        <v>992</v>
      </c>
      <c r="L3" s="829"/>
      <c r="M3" s="829"/>
      <c r="N3" s="829"/>
      <c r="O3" s="829"/>
      <c r="P3" s="829"/>
      <c r="Q3" s="614" t="s">
        <v>1307</v>
      </c>
      <c r="R3" s="615" t="s">
        <v>993</v>
      </c>
      <c r="S3" s="625"/>
      <c r="U3" s="625"/>
      <c r="V3" s="625"/>
      <c r="W3" s="625"/>
    </row>
    <row r="4" spans="1:23" ht="16.5" thickBot="1" x14ac:dyDescent="0.25">
      <c r="A4" s="616"/>
      <c r="B4" s="617" t="s">
        <v>6</v>
      </c>
      <c r="C4" s="617" t="s">
        <v>1338</v>
      </c>
      <c r="D4" s="617" t="s">
        <v>1339</v>
      </c>
      <c r="E4" s="617" t="s">
        <v>1340</v>
      </c>
      <c r="F4" s="618" t="s">
        <v>1341</v>
      </c>
      <c r="G4" s="618" t="s">
        <v>1342</v>
      </c>
      <c r="H4" s="618" t="s">
        <v>1343</v>
      </c>
      <c r="I4" s="822"/>
      <c r="J4" s="617" t="s">
        <v>6</v>
      </c>
      <c r="K4" s="617" t="s">
        <v>1338</v>
      </c>
      <c r="L4" s="617" t="s">
        <v>1339</v>
      </c>
      <c r="M4" s="617" t="s">
        <v>1340</v>
      </c>
      <c r="N4" s="618" t="s">
        <v>1341</v>
      </c>
      <c r="O4" s="618" t="s">
        <v>1342</v>
      </c>
      <c r="P4" s="618" t="s">
        <v>1343</v>
      </c>
      <c r="Q4" s="619" t="s">
        <v>994</v>
      </c>
      <c r="R4" s="620" t="s">
        <v>995</v>
      </c>
      <c r="S4" s="625"/>
      <c r="T4" s="625"/>
      <c r="U4" s="625"/>
      <c r="V4" s="625"/>
      <c r="W4" s="625"/>
    </row>
    <row r="5" spans="1:23" ht="15.75" thickBot="1" x14ac:dyDescent="0.25">
      <c r="A5" s="490">
        <v>1</v>
      </c>
      <c r="B5" s="490">
        <v>1</v>
      </c>
      <c r="C5" s="490">
        <f>'Данные по ТП'!D2*0.9</f>
        <v>360</v>
      </c>
      <c r="D5" s="492">
        <v>0</v>
      </c>
      <c r="E5" s="490">
        <v>292</v>
      </c>
      <c r="F5" s="620">
        <f>C5-E5</f>
        <v>68</v>
      </c>
      <c r="G5" s="496">
        <f>'ТП-1-11'!M22</f>
        <v>29.115900000000003</v>
      </c>
      <c r="H5" s="496">
        <f>C5-G5</f>
        <v>330.88409999999999</v>
      </c>
      <c r="I5" s="822"/>
      <c r="J5" s="621">
        <v>1</v>
      </c>
      <c r="K5" s="490">
        <f>'Данные по ТП'!D3*0.9</f>
        <v>225</v>
      </c>
      <c r="L5" s="490">
        <v>70</v>
      </c>
      <c r="M5" s="490">
        <v>367</v>
      </c>
      <c r="N5" s="490">
        <f>K5-M5</f>
        <v>-142</v>
      </c>
      <c r="O5" s="491">
        <f>'ТП-1-11'!M42</f>
        <v>5.4806400000000002</v>
      </c>
      <c r="P5" s="491">
        <f>K5-O5</f>
        <v>219.51936000000001</v>
      </c>
      <c r="Q5" s="490">
        <f>N5+F5</f>
        <v>-74</v>
      </c>
      <c r="R5" s="491">
        <f>P5+H5</f>
        <v>550.40346</v>
      </c>
      <c r="S5" s="625"/>
      <c r="T5" s="625"/>
      <c r="U5" s="625"/>
      <c r="V5" s="625"/>
      <c r="W5" s="625"/>
    </row>
    <row r="6" spans="1:23" ht="15.75" thickBot="1" x14ac:dyDescent="0.25">
      <c r="A6" s="490">
        <v>2</v>
      </c>
      <c r="B6" s="490">
        <v>2</v>
      </c>
      <c r="C6" s="490">
        <f>'Данные по ТП'!D4*0.9</f>
        <v>567</v>
      </c>
      <c r="D6" s="492">
        <v>0</v>
      </c>
      <c r="E6" s="490">
        <v>739</v>
      </c>
      <c r="F6" s="620">
        <f t="shared" ref="F6:F38" si="0">C6-E6</f>
        <v>-172</v>
      </c>
      <c r="G6" s="491">
        <f>'ТП-1-11'!M66</f>
        <v>53.093699999999998</v>
      </c>
      <c r="H6" s="491">
        <f>C6-G6</f>
        <v>513.90629999999999</v>
      </c>
      <c r="I6" s="822"/>
      <c r="J6" s="490">
        <v>2</v>
      </c>
      <c r="K6" s="490">
        <f>'Данные по ТП'!D5*0.9</f>
        <v>360</v>
      </c>
      <c r="L6" s="490">
        <v>418</v>
      </c>
      <c r="M6" s="490">
        <v>800</v>
      </c>
      <c r="N6" s="490">
        <f t="shared" ref="N6:N38" si="1">K6-M6</f>
        <v>-440</v>
      </c>
      <c r="O6" s="491">
        <f>'ТП-1-11'!M89</f>
        <v>205.86653999999999</v>
      </c>
      <c r="P6" s="491">
        <f t="shared" ref="P6:P38" si="2">K6-O6</f>
        <v>154.13346000000001</v>
      </c>
      <c r="Q6" s="490">
        <f t="shared" ref="Q6:Q38" si="3">N6+F6</f>
        <v>-612</v>
      </c>
      <c r="R6" s="491">
        <f t="shared" ref="R6:R38" si="4">P6+H6</f>
        <v>668.03976</v>
      </c>
      <c r="S6" s="625"/>
      <c r="T6" s="625"/>
      <c r="U6" s="625"/>
      <c r="V6" s="625"/>
      <c r="W6" s="625"/>
    </row>
    <row r="7" spans="1:23" ht="15.75" thickBot="1" x14ac:dyDescent="0.25">
      <c r="A7" s="490">
        <v>3</v>
      </c>
      <c r="B7" s="490">
        <v>3</v>
      </c>
      <c r="C7" s="490">
        <f>'Данные по ТП'!D6*0.9</f>
        <v>225</v>
      </c>
      <c r="D7" s="492">
        <v>0</v>
      </c>
      <c r="E7" s="490">
        <v>257</v>
      </c>
      <c r="F7" s="620">
        <f t="shared" si="0"/>
        <v>-32</v>
      </c>
      <c r="G7" s="491">
        <f>'ТП-1-11'!M110</f>
        <v>23.292719999999996</v>
      </c>
      <c r="H7" s="496">
        <f t="shared" ref="H7:H38" si="5">C7-G7</f>
        <v>201.70728</v>
      </c>
      <c r="I7" s="822"/>
      <c r="J7" s="490">
        <v>3</v>
      </c>
      <c r="K7" s="490">
        <f>'Данные по ТП'!D7*0.9</f>
        <v>225</v>
      </c>
      <c r="L7" s="492">
        <v>0</v>
      </c>
      <c r="M7" s="490">
        <v>287</v>
      </c>
      <c r="N7" s="490">
        <f t="shared" si="1"/>
        <v>-62</v>
      </c>
      <c r="O7" s="491">
        <f>'ТП-1-11'!M131</f>
        <v>7.5358800000000006</v>
      </c>
      <c r="P7" s="491">
        <f t="shared" si="2"/>
        <v>217.46412000000001</v>
      </c>
      <c r="Q7" s="490">
        <f t="shared" si="3"/>
        <v>-94</v>
      </c>
      <c r="R7" s="491">
        <f t="shared" si="4"/>
        <v>419.17140000000001</v>
      </c>
      <c r="S7" s="625"/>
      <c r="T7" s="625"/>
      <c r="U7" s="625"/>
      <c r="V7" s="625"/>
      <c r="W7" s="625"/>
    </row>
    <row r="8" spans="1:23" ht="15.75" thickBot="1" x14ac:dyDescent="0.25">
      <c r="A8" s="490">
        <v>4</v>
      </c>
      <c r="B8" s="494">
        <v>4</v>
      </c>
      <c r="C8" s="494">
        <f>'Данные по ТП'!D8*0.9</f>
        <v>225</v>
      </c>
      <c r="D8" s="494">
        <v>145</v>
      </c>
      <c r="E8" s="494">
        <v>367</v>
      </c>
      <c r="F8" s="620">
        <f t="shared" si="0"/>
        <v>-142</v>
      </c>
      <c r="G8" s="495">
        <f>'ТП-1-11'!M153</f>
        <v>34.596539999999997</v>
      </c>
      <c r="H8" s="491">
        <f t="shared" si="5"/>
        <v>190.40346</v>
      </c>
      <c r="I8" s="822"/>
      <c r="J8" s="490">
        <v>4</v>
      </c>
      <c r="K8" s="490">
        <f>'Данные по ТП'!D9*0.9</f>
        <v>360</v>
      </c>
      <c r="L8" s="492">
        <v>0</v>
      </c>
      <c r="M8" s="490">
        <v>573</v>
      </c>
      <c r="N8" s="490">
        <f t="shared" si="1"/>
        <v>-213</v>
      </c>
      <c r="O8" s="491">
        <f>'ТП-1-11'!M174</f>
        <v>25.005419999999997</v>
      </c>
      <c r="P8" s="491">
        <f t="shared" si="2"/>
        <v>334.99457999999998</v>
      </c>
      <c r="Q8" s="490">
        <f t="shared" si="3"/>
        <v>-355</v>
      </c>
      <c r="R8" s="491">
        <f t="shared" si="4"/>
        <v>525.39804000000004</v>
      </c>
      <c r="S8" s="625"/>
      <c r="T8" s="625"/>
      <c r="U8" s="625"/>
      <c r="V8" s="625"/>
      <c r="W8" s="625"/>
    </row>
    <row r="9" spans="1:23" ht="14.45" customHeight="1" thickBot="1" x14ac:dyDescent="0.25">
      <c r="A9" s="490">
        <v>5</v>
      </c>
      <c r="B9" s="490">
        <v>5</v>
      </c>
      <c r="C9" s="490">
        <f>'Данные по ТП'!D10*0.9</f>
        <v>225</v>
      </c>
      <c r="D9" s="490">
        <v>240</v>
      </c>
      <c r="E9" s="490">
        <v>319</v>
      </c>
      <c r="F9" s="620">
        <f t="shared" si="0"/>
        <v>-94</v>
      </c>
      <c r="G9" s="496">
        <f>'ТП-1-11'!M194</f>
        <v>6.8508000000000004</v>
      </c>
      <c r="H9" s="496">
        <f t="shared" si="5"/>
        <v>218.14920000000001</v>
      </c>
      <c r="I9" s="822"/>
      <c r="J9" s="621">
        <v>5</v>
      </c>
      <c r="K9" s="490">
        <f>'Данные по ТП'!D11*0.9</f>
        <v>360</v>
      </c>
      <c r="L9" s="492">
        <v>0</v>
      </c>
      <c r="M9" s="622">
        <v>485</v>
      </c>
      <c r="N9" s="490">
        <f t="shared" si="1"/>
        <v>-125</v>
      </c>
      <c r="O9" s="498">
        <f>'ТП-1-11'!M215</f>
        <v>50.010840000000002</v>
      </c>
      <c r="P9" s="491">
        <f t="shared" si="2"/>
        <v>309.98915999999997</v>
      </c>
      <c r="Q9" s="490">
        <f t="shared" si="3"/>
        <v>-219</v>
      </c>
      <c r="R9" s="491">
        <f t="shared" si="4"/>
        <v>528.13835999999992</v>
      </c>
      <c r="S9" s="626"/>
      <c r="T9" s="626"/>
      <c r="U9" s="625"/>
      <c r="V9" s="625"/>
      <c r="W9" s="625"/>
    </row>
    <row r="10" spans="1:23" ht="15.75" thickBot="1" x14ac:dyDescent="0.25">
      <c r="A10" s="490">
        <v>6</v>
      </c>
      <c r="B10" s="490">
        <v>6</v>
      </c>
      <c r="C10" s="490">
        <f>'Данные по ТП'!D12*0.9</f>
        <v>360</v>
      </c>
      <c r="D10" s="492">
        <v>0</v>
      </c>
      <c r="E10" s="490">
        <v>424</v>
      </c>
      <c r="F10" s="620">
        <f t="shared" si="0"/>
        <v>-64</v>
      </c>
      <c r="G10" s="491">
        <f>'ТП-1-11'!M237</f>
        <v>73.303560000000004</v>
      </c>
      <c r="H10" s="491">
        <f t="shared" si="5"/>
        <v>286.69644</v>
      </c>
      <c r="I10" s="822"/>
      <c r="J10" s="490">
        <v>6</v>
      </c>
      <c r="K10" s="490">
        <f>'Данные по ТП'!D13*0.9</f>
        <v>225</v>
      </c>
      <c r="L10" s="490">
        <v>127</v>
      </c>
      <c r="M10" s="497">
        <v>425</v>
      </c>
      <c r="N10" s="490">
        <f t="shared" si="1"/>
        <v>-200</v>
      </c>
      <c r="O10" s="498">
        <f>'ТП-1-11'!M256</f>
        <v>53.778779999999998</v>
      </c>
      <c r="P10" s="491">
        <f t="shared" si="2"/>
        <v>171.22122000000002</v>
      </c>
      <c r="Q10" s="490">
        <f t="shared" si="3"/>
        <v>-264</v>
      </c>
      <c r="R10" s="491">
        <f t="shared" si="4"/>
        <v>457.91766000000001</v>
      </c>
      <c r="S10" s="626"/>
      <c r="T10" s="626"/>
      <c r="U10" s="625"/>
      <c r="V10" s="625"/>
      <c r="W10" s="625"/>
    </row>
    <row r="11" spans="1:23" ht="15.75" thickBot="1" x14ac:dyDescent="0.25">
      <c r="A11" s="490">
        <v>7</v>
      </c>
      <c r="B11" s="490">
        <v>7</v>
      </c>
      <c r="C11" s="490">
        <f>'Данные по ТП'!D14*0.9</f>
        <v>567</v>
      </c>
      <c r="D11" s="492">
        <v>0</v>
      </c>
      <c r="E11" s="490">
        <v>540</v>
      </c>
      <c r="F11" s="620">
        <f t="shared" si="0"/>
        <v>27</v>
      </c>
      <c r="G11" s="491">
        <f>'ТП-1-11'!M277</f>
        <v>58.574339999999992</v>
      </c>
      <c r="H11" s="496">
        <f t="shared" si="5"/>
        <v>508.42565999999999</v>
      </c>
      <c r="I11" s="822"/>
      <c r="J11" s="490">
        <v>7</v>
      </c>
      <c r="K11" s="490">
        <f>'Данные по ТП'!D15*0.9</f>
        <v>360</v>
      </c>
      <c r="L11" s="492">
        <v>0</v>
      </c>
      <c r="M11" s="490">
        <v>304</v>
      </c>
      <c r="N11" s="490">
        <f t="shared" si="1"/>
        <v>56</v>
      </c>
      <c r="O11" s="496">
        <f>'ТП-1-11'!M296</f>
        <v>53.778780000000012</v>
      </c>
      <c r="P11" s="491">
        <f t="shared" si="2"/>
        <v>306.22122000000002</v>
      </c>
      <c r="Q11" s="623">
        <f t="shared" si="3"/>
        <v>83</v>
      </c>
      <c r="R11" s="491">
        <f t="shared" si="4"/>
        <v>814.64688000000001</v>
      </c>
      <c r="S11" s="625"/>
      <c r="T11" s="625"/>
      <c r="U11" s="625"/>
      <c r="V11" s="625"/>
      <c r="W11" s="625"/>
    </row>
    <row r="12" spans="1:23" ht="15.75" thickBot="1" x14ac:dyDescent="0.25">
      <c r="A12" s="490">
        <v>8</v>
      </c>
      <c r="B12" s="490">
        <v>8</v>
      </c>
      <c r="C12" s="490" t="s">
        <v>996</v>
      </c>
      <c r="D12" s="490"/>
      <c r="E12" s="490"/>
      <c r="F12" s="620"/>
      <c r="G12" s="490"/>
      <c r="H12" s="491"/>
      <c r="I12" s="822"/>
      <c r="J12" s="490">
        <v>8</v>
      </c>
      <c r="K12" s="490" t="s">
        <v>996</v>
      </c>
      <c r="L12" s="490"/>
      <c r="M12" s="490"/>
      <c r="N12" s="490"/>
      <c r="O12" s="490"/>
      <c r="P12" s="491"/>
      <c r="Q12" s="490"/>
      <c r="R12" s="491"/>
      <c r="S12" s="625"/>
      <c r="T12" s="625"/>
      <c r="U12" s="625"/>
      <c r="V12" s="625"/>
      <c r="W12" s="625"/>
    </row>
    <row r="13" spans="1:23" ht="15.75" thickBot="1" x14ac:dyDescent="0.25">
      <c r="A13" s="490">
        <v>9</v>
      </c>
      <c r="B13" s="490">
        <v>9</v>
      </c>
      <c r="C13" s="490">
        <f>'Данные по ТП'!D16*0.9</f>
        <v>225</v>
      </c>
      <c r="D13" s="492">
        <v>0</v>
      </c>
      <c r="E13" s="490">
        <v>378</v>
      </c>
      <c r="F13" s="620">
        <f t="shared" si="0"/>
        <v>-153</v>
      </c>
      <c r="G13" s="491">
        <f>'ТП-1-11'!M313</f>
        <v>31.85622</v>
      </c>
      <c r="H13" s="496">
        <f t="shared" si="5"/>
        <v>193.14377999999999</v>
      </c>
      <c r="I13" s="822"/>
      <c r="J13" s="490">
        <v>9</v>
      </c>
      <c r="K13" s="490">
        <f>'Данные по ТП'!D17*0.9</f>
        <v>225</v>
      </c>
      <c r="L13" s="490">
        <v>182</v>
      </c>
      <c r="M13" s="490">
        <v>358</v>
      </c>
      <c r="N13" s="490">
        <f t="shared" si="1"/>
        <v>-133</v>
      </c>
      <c r="O13" s="491">
        <f>'ТП-1-11'!M332</f>
        <v>19.52478</v>
      </c>
      <c r="P13" s="491">
        <f t="shared" si="2"/>
        <v>205.47522000000001</v>
      </c>
      <c r="Q13" s="490">
        <f t="shared" si="3"/>
        <v>-286</v>
      </c>
      <c r="R13" s="491">
        <f t="shared" si="4"/>
        <v>398.61900000000003</v>
      </c>
      <c r="S13" s="625"/>
      <c r="T13" s="625"/>
      <c r="U13" s="625"/>
      <c r="V13" s="625"/>
      <c r="W13" s="625"/>
    </row>
    <row r="14" spans="1:23" ht="15.75" thickBot="1" x14ac:dyDescent="0.25">
      <c r="A14" s="490">
        <v>10</v>
      </c>
      <c r="B14" s="490">
        <v>10</v>
      </c>
      <c r="C14" s="490">
        <f>'Данные по ТП'!D18*0.9</f>
        <v>225</v>
      </c>
      <c r="D14" s="492">
        <v>0</v>
      </c>
      <c r="E14" s="490">
        <v>220</v>
      </c>
      <c r="F14" s="620">
        <f t="shared" si="0"/>
        <v>5</v>
      </c>
      <c r="G14" s="491">
        <f>'ТП-1-11'!M351</f>
        <v>39.392100000000006</v>
      </c>
      <c r="H14" s="491">
        <f t="shared" si="5"/>
        <v>185.6079</v>
      </c>
      <c r="I14" s="822"/>
      <c r="J14" s="490">
        <v>10</v>
      </c>
      <c r="K14" s="490">
        <f>'Данные по ТП'!D19*0.9</f>
        <v>225</v>
      </c>
      <c r="L14" s="492">
        <v>0</v>
      </c>
      <c r="M14" s="490">
        <v>469</v>
      </c>
      <c r="N14" s="490">
        <f t="shared" si="1"/>
        <v>-244</v>
      </c>
      <c r="O14" s="491">
        <f>'ТП-1-11'!M371</f>
        <v>27.745739999999998</v>
      </c>
      <c r="P14" s="491">
        <f t="shared" si="2"/>
        <v>197.25425999999999</v>
      </c>
      <c r="Q14" s="490">
        <f t="shared" si="3"/>
        <v>-239</v>
      </c>
      <c r="R14" s="491">
        <f t="shared" si="4"/>
        <v>382.86216000000002</v>
      </c>
      <c r="S14" s="625"/>
      <c r="T14" s="625"/>
      <c r="U14" s="625"/>
      <c r="V14" s="625"/>
      <c r="W14" s="625"/>
    </row>
    <row r="15" spans="1:23" ht="15.75" thickBot="1" x14ac:dyDescent="0.25">
      <c r="A15" s="490">
        <v>11</v>
      </c>
      <c r="B15" s="490">
        <v>11</v>
      </c>
      <c r="C15" s="490">
        <f>'Данные по ТП'!D20*0.9</f>
        <v>360</v>
      </c>
      <c r="D15" s="490">
        <v>249</v>
      </c>
      <c r="E15" s="490">
        <v>725</v>
      </c>
      <c r="F15" s="620">
        <f t="shared" si="0"/>
        <v>-365</v>
      </c>
      <c r="G15" s="491">
        <f>'ТП-1-11'!M393</f>
        <v>175.38048000000001</v>
      </c>
      <c r="H15" s="496">
        <f t="shared" si="5"/>
        <v>184.61951999999999</v>
      </c>
      <c r="I15" s="822"/>
      <c r="J15" s="490">
        <v>11</v>
      </c>
      <c r="K15" s="490">
        <f>'Данные по ТП'!D21*0.9</f>
        <v>360</v>
      </c>
      <c r="L15" s="490">
        <v>168</v>
      </c>
      <c r="M15" s="490">
        <v>632</v>
      </c>
      <c r="N15" s="490">
        <f t="shared" si="1"/>
        <v>-272</v>
      </c>
      <c r="O15" s="491">
        <f>'ТП-1-11'!M414</f>
        <v>92.485800000000012</v>
      </c>
      <c r="P15" s="491">
        <f t="shared" si="2"/>
        <v>267.51419999999996</v>
      </c>
      <c r="Q15" s="490">
        <f t="shared" si="3"/>
        <v>-637</v>
      </c>
      <c r="R15" s="491">
        <f t="shared" si="4"/>
        <v>452.13371999999993</v>
      </c>
      <c r="S15" s="625"/>
      <c r="T15" s="625"/>
      <c r="U15" s="625"/>
      <c r="V15" s="625"/>
      <c r="W15" s="625"/>
    </row>
    <row r="16" spans="1:23" ht="15.75" thickBot="1" x14ac:dyDescent="0.25">
      <c r="A16" s="490">
        <v>12</v>
      </c>
      <c r="B16" s="490">
        <v>12</v>
      </c>
      <c r="C16" s="490">
        <f>'Данные по ТП'!D22*0.9</f>
        <v>360</v>
      </c>
      <c r="D16" s="490">
        <v>84</v>
      </c>
      <c r="E16" s="490">
        <v>528</v>
      </c>
      <c r="F16" s="620">
        <f t="shared" si="0"/>
        <v>-168</v>
      </c>
      <c r="G16" s="491">
        <f>'ТП-12-14А-20'!M23</f>
        <v>182.57382000000001</v>
      </c>
      <c r="H16" s="491">
        <f t="shared" si="5"/>
        <v>177.42617999999999</v>
      </c>
      <c r="I16" s="822"/>
      <c r="J16" s="490">
        <v>12</v>
      </c>
      <c r="K16" s="490">
        <f>'Данные по ТП'!D23*0.9</f>
        <v>225</v>
      </c>
      <c r="L16" s="492">
        <v>0</v>
      </c>
      <c r="M16" s="490">
        <v>396</v>
      </c>
      <c r="N16" s="490">
        <f t="shared" si="1"/>
        <v>-171</v>
      </c>
      <c r="O16" s="491">
        <f>'ТП-12-14А-20'!M38</f>
        <v>80.839439999999996</v>
      </c>
      <c r="P16" s="491">
        <f t="shared" si="2"/>
        <v>144.16056</v>
      </c>
      <c r="Q16" s="490">
        <f t="shared" si="3"/>
        <v>-339</v>
      </c>
      <c r="R16" s="491">
        <f t="shared" si="4"/>
        <v>321.58673999999996</v>
      </c>
      <c r="S16" s="625"/>
      <c r="T16" s="625"/>
      <c r="U16" s="625"/>
      <c r="V16" s="625"/>
      <c r="W16" s="625"/>
    </row>
    <row r="17" spans="1:23" ht="15.75" thickBot="1" x14ac:dyDescent="0.25">
      <c r="A17" s="490">
        <v>13</v>
      </c>
      <c r="B17" s="490">
        <v>13</v>
      </c>
      <c r="C17" s="490">
        <f>'Данные по ТП'!D24*0.9</f>
        <v>360</v>
      </c>
      <c r="D17" s="490">
        <v>482</v>
      </c>
      <c r="E17" s="490">
        <v>644</v>
      </c>
      <c r="F17" s="620">
        <f t="shared" si="0"/>
        <v>-284</v>
      </c>
      <c r="G17" s="491">
        <f>'ТП-12-14А-20'!M54</f>
        <v>57.204180000000008</v>
      </c>
      <c r="H17" s="496">
        <f t="shared" si="5"/>
        <v>302.79581999999999</v>
      </c>
      <c r="I17" s="822"/>
      <c r="J17" s="490">
        <v>13</v>
      </c>
      <c r="K17" s="490">
        <f>'Данные по ТП'!D25*0.9</f>
        <v>567</v>
      </c>
      <c r="L17" s="492">
        <v>0</v>
      </c>
      <c r="M17" s="490">
        <v>521</v>
      </c>
      <c r="N17" s="490">
        <f t="shared" si="1"/>
        <v>46</v>
      </c>
      <c r="O17" s="491">
        <f>'ТП-12-14А-20'!M69</f>
        <v>3.4253999999999998</v>
      </c>
      <c r="P17" s="491">
        <f t="shared" si="2"/>
        <v>563.57460000000003</v>
      </c>
      <c r="Q17" s="490">
        <f t="shared" si="3"/>
        <v>-238</v>
      </c>
      <c r="R17" s="491">
        <f t="shared" si="4"/>
        <v>866.37041999999997</v>
      </c>
      <c r="S17" s="625"/>
      <c r="T17" s="625"/>
      <c r="U17" s="625"/>
      <c r="V17" s="625"/>
      <c r="W17" s="625"/>
    </row>
    <row r="18" spans="1:23" ht="15.75" thickBot="1" x14ac:dyDescent="0.25">
      <c r="A18" s="490">
        <v>14</v>
      </c>
      <c r="B18" s="490">
        <v>14</v>
      </c>
      <c r="C18" s="490">
        <f>'Данные по ТП'!D26*0.9</f>
        <v>567</v>
      </c>
      <c r="D18" s="492">
        <v>0</v>
      </c>
      <c r="E18" s="490">
        <v>95</v>
      </c>
      <c r="F18" s="620">
        <f t="shared" si="0"/>
        <v>472</v>
      </c>
      <c r="G18" s="496">
        <f>'ТП-12-14А-20'!M85</f>
        <v>66.795299999999997</v>
      </c>
      <c r="H18" s="491">
        <f t="shared" si="5"/>
        <v>500.2047</v>
      </c>
      <c r="I18" s="822"/>
      <c r="J18" s="621">
        <v>14</v>
      </c>
      <c r="K18" s="490">
        <f>'Данные по ТП'!D27*0.9</f>
        <v>567</v>
      </c>
      <c r="L18" s="492">
        <v>0</v>
      </c>
      <c r="M18" s="490">
        <v>240</v>
      </c>
      <c r="N18" s="490">
        <f t="shared" si="1"/>
        <v>327</v>
      </c>
      <c r="O18" s="491">
        <f>'ТП-12-14А-20'!M95</f>
        <v>115.77851999999999</v>
      </c>
      <c r="P18" s="491">
        <f t="shared" si="2"/>
        <v>451.22148000000004</v>
      </c>
      <c r="Q18" s="623">
        <f t="shared" si="3"/>
        <v>799</v>
      </c>
      <c r="R18" s="491">
        <f t="shared" si="4"/>
        <v>951.42618000000004</v>
      </c>
      <c r="S18" s="625"/>
      <c r="T18" s="625"/>
      <c r="U18" s="625"/>
      <c r="V18" s="625"/>
      <c r="W18" s="625"/>
    </row>
    <row r="19" spans="1:23" ht="15.75" thickBot="1" x14ac:dyDescent="0.25">
      <c r="A19" s="490">
        <v>15</v>
      </c>
      <c r="B19" s="490">
        <v>15</v>
      </c>
      <c r="C19" s="490">
        <f>'Данные по ТП'!D28*0.9</f>
        <v>225</v>
      </c>
      <c r="D19" s="490">
        <v>265</v>
      </c>
      <c r="E19" s="490">
        <v>335</v>
      </c>
      <c r="F19" s="620">
        <f t="shared" si="0"/>
        <v>-110</v>
      </c>
      <c r="G19" s="491">
        <f>'ТП-12-14А-20'!M111</f>
        <v>10.276200000000001</v>
      </c>
      <c r="H19" s="496">
        <f t="shared" si="5"/>
        <v>214.72380000000001</v>
      </c>
      <c r="I19" s="822"/>
      <c r="J19" s="490">
        <v>15</v>
      </c>
      <c r="K19" s="490">
        <f>'Данные по ТП'!D29*0.9</f>
        <v>360</v>
      </c>
      <c r="L19" s="492">
        <v>0</v>
      </c>
      <c r="M19" s="490">
        <v>272</v>
      </c>
      <c r="N19" s="490">
        <f t="shared" si="1"/>
        <v>88</v>
      </c>
      <c r="O19" s="491">
        <f>'ТП-12-14А-20'!M126</f>
        <v>53.093700000000005</v>
      </c>
      <c r="P19" s="491">
        <f t="shared" si="2"/>
        <v>306.90629999999999</v>
      </c>
      <c r="Q19" s="490">
        <f t="shared" si="3"/>
        <v>-22</v>
      </c>
      <c r="R19" s="491">
        <f t="shared" si="4"/>
        <v>521.63009999999997</v>
      </c>
      <c r="S19" s="625"/>
      <c r="T19" s="625"/>
      <c r="U19" s="625"/>
      <c r="V19" s="625"/>
      <c r="W19" s="625"/>
    </row>
    <row r="20" spans="1:23" ht="15.75" thickBot="1" x14ac:dyDescent="0.25">
      <c r="A20" s="490">
        <v>16</v>
      </c>
      <c r="B20" s="490">
        <v>16</v>
      </c>
      <c r="C20" s="490">
        <f>'Данные по ТП'!D28*0.9</f>
        <v>225</v>
      </c>
      <c r="D20" s="492">
        <v>0</v>
      </c>
      <c r="E20" s="490">
        <v>140</v>
      </c>
      <c r="F20" s="620">
        <f t="shared" si="0"/>
        <v>85</v>
      </c>
      <c r="G20" s="496">
        <f>'ТП-12-14А-20'!M138</f>
        <v>0</v>
      </c>
      <c r="H20" s="491">
        <f t="shared" si="5"/>
        <v>225</v>
      </c>
      <c r="I20" s="822"/>
      <c r="J20" s="621">
        <v>16</v>
      </c>
      <c r="K20" s="490">
        <f>'Данные по ТП'!D31*0.9</f>
        <v>225</v>
      </c>
      <c r="L20" s="492">
        <v>0</v>
      </c>
      <c r="M20" s="490">
        <v>350</v>
      </c>
      <c r="N20" s="490">
        <f t="shared" si="1"/>
        <v>-125</v>
      </c>
      <c r="O20" s="491">
        <f>'ТП-12-14А-20'!M150</f>
        <v>0</v>
      </c>
      <c r="P20" s="491">
        <f t="shared" si="2"/>
        <v>225</v>
      </c>
      <c r="Q20" s="490">
        <f t="shared" si="3"/>
        <v>-40</v>
      </c>
      <c r="R20" s="491">
        <f t="shared" si="4"/>
        <v>450</v>
      </c>
      <c r="S20" s="625"/>
      <c r="T20" s="625"/>
      <c r="U20" s="625"/>
      <c r="V20" s="625"/>
      <c r="W20" s="625"/>
    </row>
    <row r="21" spans="1:23" ht="15.75" thickBot="1" x14ac:dyDescent="0.25">
      <c r="A21" s="490">
        <v>17</v>
      </c>
      <c r="B21" s="490">
        <v>17</v>
      </c>
      <c r="C21" s="490">
        <f>'Данные по ТП'!D32*0.9</f>
        <v>567</v>
      </c>
      <c r="D21" s="490">
        <v>145</v>
      </c>
      <c r="E21" s="490">
        <v>350</v>
      </c>
      <c r="F21" s="620">
        <f t="shared" si="0"/>
        <v>217</v>
      </c>
      <c r="G21" s="496">
        <f>'ТП-12-14А-20'!M166</f>
        <v>88.375320000000002</v>
      </c>
      <c r="H21" s="496">
        <f t="shared" si="5"/>
        <v>478.62468000000001</v>
      </c>
      <c r="I21" s="822"/>
      <c r="J21" s="621">
        <v>17</v>
      </c>
      <c r="K21" s="490">
        <f>'Данные по ТП'!D33*0.9</f>
        <v>567</v>
      </c>
      <c r="L21" s="492">
        <v>0</v>
      </c>
      <c r="M21" s="490">
        <v>505</v>
      </c>
      <c r="N21" s="490">
        <f t="shared" si="1"/>
        <v>62</v>
      </c>
      <c r="O21" s="491">
        <f>'ТП-12-14А-20'!M181</f>
        <v>79.811820000000012</v>
      </c>
      <c r="P21" s="491">
        <f t="shared" si="2"/>
        <v>487.18817999999999</v>
      </c>
      <c r="Q21" s="623">
        <f t="shared" si="3"/>
        <v>279</v>
      </c>
      <c r="R21" s="491">
        <f t="shared" si="4"/>
        <v>965.81286</v>
      </c>
      <c r="S21" s="625"/>
      <c r="T21" s="625"/>
      <c r="U21" s="625"/>
      <c r="V21" s="625"/>
      <c r="W21" s="625"/>
    </row>
    <row r="22" spans="1:23" ht="15.75" thickBot="1" x14ac:dyDescent="0.25">
      <c r="A22" s="490">
        <v>18</v>
      </c>
      <c r="B22" s="490">
        <v>18</v>
      </c>
      <c r="C22" s="490">
        <f>'Данные по ТП'!D34*0.9</f>
        <v>225</v>
      </c>
      <c r="D22" s="490">
        <v>483</v>
      </c>
      <c r="E22" s="490">
        <v>1140</v>
      </c>
      <c r="F22" s="620">
        <f t="shared" si="0"/>
        <v>-915</v>
      </c>
      <c r="G22" s="496">
        <f>'ТП-12-14А-20'!M197</f>
        <v>101.39184</v>
      </c>
      <c r="H22" s="491">
        <f t="shared" si="5"/>
        <v>123.60816</v>
      </c>
      <c r="I22" s="822"/>
      <c r="J22" s="490">
        <v>18</v>
      </c>
      <c r="K22" s="490">
        <f>'Данные по ТП'!D35*0.9</f>
        <v>567</v>
      </c>
      <c r="L22" s="490">
        <v>244</v>
      </c>
      <c r="M22" s="490">
        <v>1075</v>
      </c>
      <c r="N22" s="490">
        <f t="shared" si="1"/>
        <v>-508</v>
      </c>
      <c r="O22" s="491">
        <f>'ТП-12-14А-20'!M213</f>
        <v>84.264840000000007</v>
      </c>
      <c r="P22" s="491">
        <f t="shared" si="2"/>
        <v>482.73516000000001</v>
      </c>
      <c r="Q22" s="490">
        <f t="shared" si="3"/>
        <v>-1423</v>
      </c>
      <c r="R22" s="491">
        <f t="shared" si="4"/>
        <v>606.34331999999995</v>
      </c>
      <c r="S22" s="625"/>
      <c r="T22" s="625"/>
      <c r="U22" s="625"/>
      <c r="V22" s="625"/>
      <c r="W22" s="625"/>
    </row>
    <row r="23" spans="1:23" ht="15.75" thickBot="1" x14ac:dyDescent="0.25">
      <c r="A23" s="490">
        <v>19</v>
      </c>
      <c r="B23" s="490">
        <v>20</v>
      </c>
      <c r="C23" s="490">
        <f>'Данные по ТП'!D36*0.9</f>
        <v>567</v>
      </c>
      <c r="D23" s="490">
        <v>373</v>
      </c>
      <c r="E23" s="490">
        <v>799</v>
      </c>
      <c r="F23" s="620">
        <f t="shared" si="0"/>
        <v>-232</v>
      </c>
      <c r="G23" s="496">
        <f>'ТП-12-14А-20'!M227</f>
        <v>208</v>
      </c>
      <c r="H23" s="496">
        <f t="shared" si="5"/>
        <v>359</v>
      </c>
      <c r="I23" s="822"/>
      <c r="J23" s="490">
        <v>20</v>
      </c>
      <c r="K23" s="490">
        <f>'Данные по ТП'!D37*0.9</f>
        <v>567</v>
      </c>
      <c r="L23" s="492">
        <v>0</v>
      </c>
      <c r="M23" s="490">
        <v>1177</v>
      </c>
      <c r="N23" s="490">
        <f t="shared" si="1"/>
        <v>-610</v>
      </c>
      <c r="O23" s="491">
        <f>'ТП-12-14А-20'!M240</f>
        <v>0</v>
      </c>
      <c r="P23" s="491">
        <f t="shared" si="2"/>
        <v>567</v>
      </c>
      <c r="Q23" s="490">
        <f t="shared" si="3"/>
        <v>-842</v>
      </c>
      <c r="R23" s="491">
        <f t="shared" si="4"/>
        <v>926</v>
      </c>
      <c r="S23" s="625"/>
      <c r="T23" s="625"/>
      <c r="U23" s="625"/>
      <c r="V23" s="625"/>
      <c r="W23" s="625"/>
    </row>
    <row r="24" spans="1:23" ht="15.75" thickBot="1" x14ac:dyDescent="0.25">
      <c r="A24" s="490">
        <v>20</v>
      </c>
      <c r="B24" s="490">
        <v>21</v>
      </c>
      <c r="C24" s="490">
        <f>'Данные по ТП'!D38*0.9</f>
        <v>225</v>
      </c>
      <c r="D24" s="490">
        <v>230</v>
      </c>
      <c r="E24" s="490">
        <v>527</v>
      </c>
      <c r="F24" s="620">
        <f t="shared" si="0"/>
        <v>-302</v>
      </c>
      <c r="G24" s="496">
        <f>'ТП-21-30 '!M18</f>
        <v>119.51532</v>
      </c>
      <c r="H24" s="491">
        <f t="shared" si="5"/>
        <v>105.48468</v>
      </c>
      <c r="I24" s="822"/>
      <c r="J24" s="490">
        <v>21</v>
      </c>
      <c r="K24" s="490">
        <f>'Данные по ТП'!D39*0.9</f>
        <v>225</v>
      </c>
      <c r="L24" s="490">
        <v>212</v>
      </c>
      <c r="M24" s="490">
        <v>522</v>
      </c>
      <c r="N24" s="490">
        <f t="shared" si="1"/>
        <v>-297</v>
      </c>
      <c r="O24" s="491">
        <f>'ТП-21-30 '!M29</f>
        <v>73.988640000000004</v>
      </c>
      <c r="P24" s="491">
        <f t="shared" si="2"/>
        <v>151.01136</v>
      </c>
      <c r="Q24" s="490">
        <f t="shared" si="3"/>
        <v>-599</v>
      </c>
      <c r="R24" s="491">
        <f t="shared" si="4"/>
        <v>256.49603999999999</v>
      </c>
      <c r="S24" s="625"/>
      <c r="T24" s="625"/>
      <c r="U24" s="625"/>
      <c r="V24" s="625"/>
      <c r="W24" s="625"/>
    </row>
    <row r="25" spans="1:23" ht="15.75" thickBot="1" x14ac:dyDescent="0.25">
      <c r="A25" s="490">
        <v>21</v>
      </c>
      <c r="B25" s="490">
        <v>22</v>
      </c>
      <c r="C25" s="490">
        <f>'Данные по ТП'!D40*0.9</f>
        <v>225</v>
      </c>
      <c r="D25" s="492">
        <v>0</v>
      </c>
      <c r="E25" s="490">
        <v>459</v>
      </c>
      <c r="F25" s="620">
        <f t="shared" si="0"/>
        <v>-234</v>
      </c>
      <c r="G25" s="496">
        <f>'ТП-21-30 '!M41</f>
        <v>1.02762</v>
      </c>
      <c r="H25" s="496">
        <f t="shared" si="5"/>
        <v>223.97237999999999</v>
      </c>
      <c r="I25" s="822"/>
      <c r="J25" s="490">
        <v>22</v>
      </c>
      <c r="K25" s="490">
        <f>'Данные по ТП'!D41*0.9</f>
        <v>225</v>
      </c>
      <c r="L25" s="490">
        <v>319</v>
      </c>
      <c r="M25" s="490">
        <v>319</v>
      </c>
      <c r="N25" s="490">
        <f t="shared" si="1"/>
        <v>-94</v>
      </c>
      <c r="O25" s="491">
        <f>'ТП-21-30 '!M52</f>
        <v>9.5911200000000001</v>
      </c>
      <c r="P25" s="491">
        <f t="shared" si="2"/>
        <v>215.40888000000001</v>
      </c>
      <c r="Q25" s="490">
        <f t="shared" si="3"/>
        <v>-328</v>
      </c>
      <c r="R25" s="491">
        <f t="shared" si="4"/>
        <v>439.38126</v>
      </c>
      <c r="S25" s="625"/>
      <c r="T25" s="625"/>
      <c r="U25" s="625"/>
      <c r="V25" s="625"/>
      <c r="W25" s="625"/>
    </row>
    <row r="26" spans="1:23" ht="15.75" thickBot="1" x14ac:dyDescent="0.25">
      <c r="A26" s="490">
        <v>22</v>
      </c>
      <c r="B26" s="490">
        <v>23</v>
      </c>
      <c r="C26" s="490">
        <f>'Данные по ТП'!D42*0.9</f>
        <v>567</v>
      </c>
      <c r="D26" s="490">
        <v>263</v>
      </c>
      <c r="E26" s="490">
        <v>592</v>
      </c>
      <c r="F26" s="620">
        <f t="shared" si="0"/>
        <v>-25</v>
      </c>
      <c r="G26" s="496">
        <f>'ТП-21-30 '!M67</f>
        <v>1.02762</v>
      </c>
      <c r="H26" s="491">
        <f t="shared" si="5"/>
        <v>565.97238000000004</v>
      </c>
      <c r="I26" s="822"/>
      <c r="J26" s="490">
        <v>23</v>
      </c>
      <c r="K26" s="490">
        <f>'Данные по ТП'!D43*0.9</f>
        <v>567</v>
      </c>
      <c r="L26" s="490">
        <v>224</v>
      </c>
      <c r="M26" s="490">
        <v>497</v>
      </c>
      <c r="N26" s="490">
        <f t="shared" si="1"/>
        <v>70</v>
      </c>
      <c r="O26" s="496">
        <f>'ТП-21-30 '!M79</f>
        <v>140.09886</v>
      </c>
      <c r="P26" s="491">
        <f t="shared" si="2"/>
        <v>426.90114</v>
      </c>
      <c r="Q26" s="623">
        <f t="shared" si="3"/>
        <v>45</v>
      </c>
      <c r="R26" s="491">
        <f t="shared" si="4"/>
        <v>992.8735200000001</v>
      </c>
      <c r="S26" s="625"/>
      <c r="T26" s="625"/>
      <c r="U26" s="625"/>
      <c r="V26" s="625"/>
      <c r="W26" s="625"/>
    </row>
    <row r="27" spans="1:23" ht="15.75" thickBot="1" x14ac:dyDescent="0.25">
      <c r="A27" s="490">
        <v>23</v>
      </c>
      <c r="B27" s="490">
        <v>24</v>
      </c>
      <c r="C27" s="490">
        <f>'Данные по ТП'!D44*0.9</f>
        <v>360</v>
      </c>
      <c r="D27" s="490">
        <v>60</v>
      </c>
      <c r="E27" s="490">
        <v>60</v>
      </c>
      <c r="F27" s="620">
        <f t="shared" si="0"/>
        <v>300</v>
      </c>
      <c r="G27" s="496">
        <f>'ТП-21-30 '!M91</f>
        <v>6.5082599999999999</v>
      </c>
      <c r="H27" s="496">
        <f t="shared" si="5"/>
        <v>353.49173999999999</v>
      </c>
      <c r="I27" s="822"/>
      <c r="J27" s="621">
        <v>24</v>
      </c>
      <c r="K27" s="490">
        <f>'Данные по ТП'!D45*0.9</f>
        <v>360</v>
      </c>
      <c r="L27" s="492" t="s">
        <v>997</v>
      </c>
      <c r="M27" s="490">
        <v>80</v>
      </c>
      <c r="N27" s="490">
        <f t="shared" si="1"/>
        <v>280</v>
      </c>
      <c r="O27" s="496">
        <f>'ТП-21-30 '!M102</f>
        <v>6.5082599999999999</v>
      </c>
      <c r="P27" s="491">
        <f t="shared" si="2"/>
        <v>353.49173999999999</v>
      </c>
      <c r="Q27" s="623">
        <f t="shared" si="3"/>
        <v>580</v>
      </c>
      <c r="R27" s="491">
        <f t="shared" si="4"/>
        <v>706.98347999999999</v>
      </c>
      <c r="S27" s="625"/>
      <c r="T27" s="625"/>
      <c r="U27" s="625"/>
      <c r="V27" s="625"/>
      <c r="W27" s="625"/>
    </row>
    <row r="28" spans="1:23" ht="15.75" thickBot="1" x14ac:dyDescent="0.25">
      <c r="A28" s="490">
        <v>24</v>
      </c>
      <c r="B28" s="490">
        <v>25</v>
      </c>
      <c r="C28" s="490">
        <f>'Данные по ТП'!D46*0.9</f>
        <v>360</v>
      </c>
      <c r="D28" s="490">
        <v>149</v>
      </c>
      <c r="E28" s="490">
        <v>740</v>
      </c>
      <c r="F28" s="620">
        <f t="shared" si="0"/>
        <v>-380</v>
      </c>
      <c r="G28" s="496">
        <f>'ТП-21-30 '!M118</f>
        <v>138.04362</v>
      </c>
      <c r="H28" s="491">
        <f t="shared" si="5"/>
        <v>221.95638</v>
      </c>
      <c r="I28" s="822"/>
      <c r="J28" s="490">
        <v>25</v>
      </c>
      <c r="K28" s="490">
        <f>'Данные по ТП'!D47*0.9</f>
        <v>360</v>
      </c>
      <c r="L28" s="490">
        <v>460</v>
      </c>
      <c r="M28" s="490">
        <v>1047</v>
      </c>
      <c r="N28" s="490">
        <f t="shared" si="1"/>
        <v>-687</v>
      </c>
      <c r="O28" s="496">
        <f>'ТП-21-30 '!M133</f>
        <v>127.76742000000002</v>
      </c>
      <c r="P28" s="491">
        <f t="shared" si="2"/>
        <v>232.23257999999998</v>
      </c>
      <c r="Q28" s="490">
        <f t="shared" si="3"/>
        <v>-1067</v>
      </c>
      <c r="R28" s="491">
        <f t="shared" si="4"/>
        <v>454.18895999999995</v>
      </c>
      <c r="S28" s="625"/>
      <c r="T28" s="625"/>
      <c r="U28" s="625"/>
      <c r="V28" s="625"/>
      <c r="W28" s="625"/>
    </row>
    <row r="29" spans="1:23" ht="15.75" thickBot="1" x14ac:dyDescent="0.25">
      <c r="A29" s="490">
        <v>25</v>
      </c>
      <c r="B29" s="490">
        <v>26</v>
      </c>
      <c r="C29" s="490">
        <f>'Данные по ТП'!D48*0.9</f>
        <v>360</v>
      </c>
      <c r="D29" s="490">
        <v>117</v>
      </c>
      <c r="E29" s="490">
        <v>595</v>
      </c>
      <c r="F29" s="620">
        <f t="shared" si="0"/>
        <v>-235</v>
      </c>
      <c r="G29" s="496">
        <f>'ТП-21-30 '!M148</f>
        <v>167.50206</v>
      </c>
      <c r="H29" s="496">
        <f t="shared" si="5"/>
        <v>192.49794</v>
      </c>
      <c r="I29" s="822"/>
      <c r="J29" s="490">
        <v>26</v>
      </c>
      <c r="K29" s="490">
        <f>'Данные по ТП'!D49*0.9</f>
        <v>360</v>
      </c>
      <c r="L29" s="490">
        <v>254</v>
      </c>
      <c r="M29" s="490">
        <v>541</v>
      </c>
      <c r="N29" s="490">
        <f t="shared" si="1"/>
        <v>-181</v>
      </c>
      <c r="O29" s="496">
        <f>'ТП-21-30 '!M163</f>
        <v>98.99405999999999</v>
      </c>
      <c r="P29" s="491">
        <f t="shared" si="2"/>
        <v>261.00594000000001</v>
      </c>
      <c r="Q29" s="490">
        <f t="shared" si="3"/>
        <v>-416</v>
      </c>
      <c r="R29" s="491">
        <f t="shared" si="4"/>
        <v>453.50387999999998</v>
      </c>
      <c r="S29" s="625"/>
      <c r="T29" s="625"/>
      <c r="U29" s="625"/>
      <c r="V29" s="625"/>
      <c r="W29" s="625"/>
    </row>
    <row r="30" spans="1:23" ht="15.75" thickBot="1" x14ac:dyDescent="0.25">
      <c r="A30" s="490">
        <v>26</v>
      </c>
      <c r="B30" s="490">
        <v>27</v>
      </c>
      <c r="C30" s="490">
        <f>'Данные по ТП'!D50*0.9</f>
        <v>225</v>
      </c>
      <c r="D30" s="490">
        <v>178</v>
      </c>
      <c r="E30" s="490">
        <v>540</v>
      </c>
      <c r="F30" s="620">
        <f t="shared" si="0"/>
        <v>-315</v>
      </c>
      <c r="G30" s="496">
        <f>'ТП-21-30 '!M177</f>
        <v>159.62364000000002</v>
      </c>
      <c r="H30" s="491">
        <f t="shared" si="5"/>
        <v>65.376359999999977</v>
      </c>
      <c r="I30" s="822"/>
      <c r="J30" s="490">
        <v>27</v>
      </c>
      <c r="K30" s="490">
        <f>'Данные по ТП'!D51*0.9</f>
        <v>360</v>
      </c>
      <c r="L30" s="490">
        <v>70</v>
      </c>
      <c r="M30" s="490">
        <v>606</v>
      </c>
      <c r="N30" s="490">
        <f t="shared" si="1"/>
        <v>-246</v>
      </c>
      <c r="O30" s="496">
        <f>'ТП-21-30 '!M192</f>
        <v>137.35853999999998</v>
      </c>
      <c r="P30" s="491">
        <f t="shared" si="2"/>
        <v>222.64146000000002</v>
      </c>
      <c r="Q30" s="490">
        <f t="shared" si="3"/>
        <v>-561</v>
      </c>
      <c r="R30" s="491">
        <f t="shared" si="4"/>
        <v>288.01782000000003</v>
      </c>
      <c r="S30" s="627"/>
      <c r="T30" s="627"/>
      <c r="U30" s="627"/>
      <c r="V30" s="627"/>
      <c r="W30" s="627"/>
    </row>
    <row r="31" spans="1:23" ht="15.75" thickBot="1" x14ac:dyDescent="0.25">
      <c r="A31" s="490">
        <v>27</v>
      </c>
      <c r="B31" s="490">
        <v>28</v>
      </c>
      <c r="C31" s="490">
        <f>'Данные по ТП'!D52*0.9</f>
        <v>360</v>
      </c>
      <c r="D31" s="490">
        <v>231</v>
      </c>
      <c r="E31" s="490">
        <v>352</v>
      </c>
      <c r="F31" s="620">
        <f t="shared" si="0"/>
        <v>8</v>
      </c>
      <c r="G31" s="496">
        <f>'ТП-21-30 '!M205</f>
        <v>17.469539999999999</v>
      </c>
      <c r="H31" s="496">
        <f t="shared" si="5"/>
        <v>342.53046000000001</v>
      </c>
      <c r="I31" s="822"/>
      <c r="J31" s="490">
        <v>28</v>
      </c>
      <c r="K31" s="490">
        <f>'Данные по ТП'!D53*0.9</f>
        <v>360</v>
      </c>
      <c r="L31" s="490">
        <v>111</v>
      </c>
      <c r="M31" s="490">
        <v>363</v>
      </c>
      <c r="N31" s="490">
        <f t="shared" si="1"/>
        <v>-3</v>
      </c>
      <c r="O31" s="496">
        <f>'ТП-21-30 '!M218</f>
        <v>151.06014000000002</v>
      </c>
      <c r="P31" s="491">
        <f t="shared" si="2"/>
        <v>208.93985999999998</v>
      </c>
      <c r="Q31" s="623">
        <f t="shared" si="3"/>
        <v>5</v>
      </c>
      <c r="R31" s="491">
        <f t="shared" si="4"/>
        <v>551.47032000000002</v>
      </c>
    </row>
    <row r="32" spans="1:23" ht="15.75" thickBot="1" x14ac:dyDescent="0.25">
      <c r="A32" s="490">
        <v>28</v>
      </c>
      <c r="B32" s="490">
        <v>29</v>
      </c>
      <c r="C32" s="490">
        <f>'Данные по ТП'!D54*0.9</f>
        <v>567</v>
      </c>
      <c r="D32" s="490">
        <v>502</v>
      </c>
      <c r="E32" s="490">
        <v>817</v>
      </c>
      <c r="F32" s="620">
        <f t="shared" si="0"/>
        <v>-250</v>
      </c>
      <c r="G32" s="496">
        <f>'ТП-21-30 '!M234</f>
        <v>105.84486000000001</v>
      </c>
      <c r="H32" s="491">
        <f t="shared" si="5"/>
        <v>461.15513999999996</v>
      </c>
      <c r="I32" s="822"/>
      <c r="J32" s="490">
        <v>29</v>
      </c>
      <c r="K32" s="490">
        <f>'Данные по ТП'!D55*0.9</f>
        <v>567</v>
      </c>
      <c r="L32" s="490">
        <v>137</v>
      </c>
      <c r="M32" s="490">
        <v>765</v>
      </c>
      <c r="N32" s="490">
        <f t="shared" si="1"/>
        <v>-198</v>
      </c>
      <c r="O32" s="496">
        <f>'ТП-21-30 '!M249</f>
        <v>119.88900000000001</v>
      </c>
      <c r="P32" s="491">
        <f t="shared" si="2"/>
        <v>447.11099999999999</v>
      </c>
      <c r="Q32" s="490">
        <f t="shared" si="3"/>
        <v>-448</v>
      </c>
      <c r="R32" s="491">
        <f t="shared" si="4"/>
        <v>908.26613999999995</v>
      </c>
    </row>
    <row r="33" spans="1:19" ht="15.75" thickBot="1" x14ac:dyDescent="0.25">
      <c r="A33" s="490">
        <v>29</v>
      </c>
      <c r="B33" s="490">
        <v>30</v>
      </c>
      <c r="C33" s="490">
        <v>504</v>
      </c>
      <c r="D33" s="490">
        <v>441</v>
      </c>
      <c r="E33" s="490">
        <v>1285</v>
      </c>
      <c r="F33" s="620">
        <f t="shared" si="0"/>
        <v>-781</v>
      </c>
      <c r="G33" s="496">
        <f>'ТП-21-30 '!M270</f>
        <v>215.45766</v>
      </c>
      <c r="H33" s="496">
        <f t="shared" si="5"/>
        <v>288.54233999999997</v>
      </c>
      <c r="I33" s="822"/>
      <c r="J33" s="490">
        <v>30</v>
      </c>
      <c r="K33" s="490" t="s">
        <v>996</v>
      </c>
      <c r="L33" s="490"/>
      <c r="M33" s="490"/>
      <c r="N33" s="490"/>
      <c r="O33" s="621"/>
      <c r="P33" s="491"/>
      <c r="Q33" s="490">
        <f t="shared" si="3"/>
        <v>-781</v>
      </c>
      <c r="R33" s="491">
        <f t="shared" si="4"/>
        <v>288.54233999999997</v>
      </c>
    </row>
    <row r="34" spans="1:19" ht="15.75" thickBot="1" x14ac:dyDescent="0.25">
      <c r="A34" s="490">
        <v>30</v>
      </c>
      <c r="B34" s="490">
        <v>31</v>
      </c>
      <c r="C34" s="490">
        <f>'Данные по ТП'!D57*0.9</f>
        <v>360</v>
      </c>
      <c r="D34" s="490">
        <v>735</v>
      </c>
      <c r="E34" s="490">
        <v>1119</v>
      </c>
      <c r="F34" s="620">
        <f t="shared" si="0"/>
        <v>-759</v>
      </c>
      <c r="G34" s="496">
        <f>'ТП-31-39'!M19</f>
        <v>138.72869999999998</v>
      </c>
      <c r="H34" s="491">
        <f t="shared" si="5"/>
        <v>221.27130000000002</v>
      </c>
      <c r="I34" s="822"/>
      <c r="J34" s="490">
        <v>31</v>
      </c>
      <c r="K34" s="490">
        <f>'Данные по ТП'!D58*0.9</f>
        <v>567</v>
      </c>
      <c r="L34" s="490">
        <v>139</v>
      </c>
      <c r="M34" s="490">
        <v>877</v>
      </c>
      <c r="N34" s="490">
        <f t="shared" si="1"/>
        <v>-310</v>
      </c>
      <c r="O34" s="496">
        <f>'ТП-31-39'!M35</f>
        <v>134.27567999999999</v>
      </c>
      <c r="P34" s="491">
        <f t="shared" si="2"/>
        <v>432.72432000000003</v>
      </c>
      <c r="Q34" s="490">
        <f t="shared" si="3"/>
        <v>-1069</v>
      </c>
      <c r="R34" s="491">
        <f t="shared" si="4"/>
        <v>653.99562000000003</v>
      </c>
    </row>
    <row r="35" spans="1:19" ht="15.75" thickBot="1" x14ac:dyDescent="0.25">
      <c r="A35" s="490">
        <v>31</v>
      </c>
      <c r="B35" s="490">
        <v>32</v>
      </c>
      <c r="C35" s="490">
        <f>'Данные по ТП'!D59*0.9</f>
        <v>360</v>
      </c>
      <c r="D35" s="492" t="s">
        <v>997</v>
      </c>
      <c r="E35" s="490">
        <v>567</v>
      </c>
      <c r="F35" s="620">
        <f t="shared" si="0"/>
        <v>-207</v>
      </c>
      <c r="G35" s="496">
        <f>'ТП-31-39'!M49</f>
        <v>148.31981999999999</v>
      </c>
      <c r="H35" s="496">
        <f t="shared" si="5"/>
        <v>211.68018000000001</v>
      </c>
      <c r="I35" s="822"/>
      <c r="J35" s="490">
        <v>32</v>
      </c>
      <c r="K35" s="490">
        <f>'Данные по ТП'!D60*0.9</f>
        <v>360</v>
      </c>
      <c r="L35" s="490">
        <v>137</v>
      </c>
      <c r="M35" s="490">
        <v>571</v>
      </c>
      <c r="N35" s="490">
        <f t="shared" si="1"/>
        <v>-211</v>
      </c>
      <c r="O35" s="496">
        <f>'ТП-31-39'!M63</f>
        <v>68.165459999999996</v>
      </c>
      <c r="P35" s="491">
        <f t="shared" si="2"/>
        <v>291.83454</v>
      </c>
      <c r="Q35" s="490">
        <f t="shared" si="3"/>
        <v>-418</v>
      </c>
      <c r="R35" s="491">
        <f t="shared" si="4"/>
        <v>503.51472000000001</v>
      </c>
    </row>
    <row r="36" spans="1:19" ht="15.75" thickBot="1" x14ac:dyDescent="0.25">
      <c r="A36" s="490">
        <v>32</v>
      </c>
      <c r="B36" s="490">
        <v>33</v>
      </c>
      <c r="C36" s="490">
        <f>'Данные по ТП'!D57*0.9</f>
        <v>360</v>
      </c>
      <c r="D36" s="490">
        <v>100</v>
      </c>
      <c r="E36" s="490">
        <v>372</v>
      </c>
      <c r="F36" s="620">
        <f t="shared" si="0"/>
        <v>-12</v>
      </c>
      <c r="G36" s="496">
        <f>'ТП-31-39'!M74</f>
        <v>57.88926</v>
      </c>
      <c r="H36" s="491">
        <f t="shared" si="5"/>
        <v>302.11074000000002</v>
      </c>
      <c r="I36" s="822"/>
      <c r="J36" s="490">
        <v>33</v>
      </c>
      <c r="K36" s="490">
        <f>'Данные по ТП'!D62*0.9</f>
        <v>360</v>
      </c>
      <c r="L36" s="492" t="s">
        <v>997</v>
      </c>
      <c r="M36" s="490">
        <v>382</v>
      </c>
      <c r="N36" s="490">
        <f t="shared" si="1"/>
        <v>-22</v>
      </c>
      <c r="O36" s="496">
        <f>'ТП-31-39'!M85</f>
        <v>111.66804</v>
      </c>
      <c r="P36" s="491">
        <f t="shared" si="2"/>
        <v>248.33195999999998</v>
      </c>
      <c r="Q36" s="490">
        <f t="shared" si="3"/>
        <v>-34</v>
      </c>
      <c r="R36" s="491">
        <f t="shared" si="4"/>
        <v>550.44270000000006</v>
      </c>
    </row>
    <row r="37" spans="1:19" ht="15.75" thickBot="1" x14ac:dyDescent="0.25">
      <c r="A37" s="490">
        <v>33</v>
      </c>
      <c r="B37" s="490">
        <v>34</v>
      </c>
      <c r="C37" s="490">
        <f>'Данные по ТП'!D63*0.9</f>
        <v>567</v>
      </c>
      <c r="D37" s="490">
        <v>596</v>
      </c>
      <c r="E37" s="490">
        <v>1294</v>
      </c>
      <c r="F37" s="620">
        <f t="shared" si="0"/>
        <v>-727</v>
      </c>
      <c r="G37" s="496">
        <f>'ТП-31-39'!M100</f>
        <v>328.15332000000001</v>
      </c>
      <c r="H37" s="496">
        <f t="shared" si="5"/>
        <v>238.84667999999999</v>
      </c>
      <c r="I37" s="822"/>
      <c r="J37" s="490">
        <v>34</v>
      </c>
      <c r="K37" s="490">
        <f>'Данные по ТП'!D64*0.9</f>
        <v>567</v>
      </c>
      <c r="L37" s="490">
        <v>215</v>
      </c>
      <c r="M37" s="490">
        <v>930</v>
      </c>
      <c r="N37" s="490">
        <f t="shared" si="1"/>
        <v>-363</v>
      </c>
      <c r="O37" s="496">
        <f>'ТП-31-39'!M114</f>
        <v>74.673720000000003</v>
      </c>
      <c r="P37" s="491">
        <f t="shared" si="2"/>
        <v>492.32628</v>
      </c>
      <c r="Q37" s="490">
        <f t="shared" si="3"/>
        <v>-1090</v>
      </c>
      <c r="R37" s="491">
        <f t="shared" si="4"/>
        <v>731.17295999999999</v>
      </c>
    </row>
    <row r="38" spans="1:19" ht="15.75" thickBot="1" x14ac:dyDescent="0.25">
      <c r="A38" s="490">
        <v>34</v>
      </c>
      <c r="B38" s="490">
        <v>35</v>
      </c>
      <c r="C38" s="490">
        <f>'Данные по ТП'!D65*0.9</f>
        <v>567</v>
      </c>
      <c r="D38" s="490">
        <v>200</v>
      </c>
      <c r="E38" s="490">
        <v>459</v>
      </c>
      <c r="F38" s="620">
        <f t="shared" si="0"/>
        <v>108</v>
      </c>
      <c r="G38" s="496">
        <f>'ТП-31-39'!M129</f>
        <v>69.878160000000008</v>
      </c>
      <c r="H38" s="491">
        <f t="shared" si="5"/>
        <v>497.12184000000002</v>
      </c>
      <c r="I38" s="822"/>
      <c r="J38" s="621">
        <v>35</v>
      </c>
      <c r="K38" s="490">
        <f>'Данные по ТП'!D66*0.9</f>
        <v>567</v>
      </c>
      <c r="L38" s="490">
        <v>127</v>
      </c>
      <c r="M38" s="490">
        <v>359</v>
      </c>
      <c r="N38" s="490">
        <f t="shared" si="1"/>
        <v>208</v>
      </c>
      <c r="O38" s="491">
        <f>'ТП-31-39'!M145</f>
        <v>91.115640000000013</v>
      </c>
      <c r="P38" s="491">
        <f t="shared" si="2"/>
        <v>475.88436000000002</v>
      </c>
      <c r="Q38" s="623">
        <f t="shared" si="3"/>
        <v>316</v>
      </c>
      <c r="R38" s="491">
        <f t="shared" si="4"/>
        <v>973.00620000000004</v>
      </c>
    </row>
    <row r="39" spans="1:19" ht="18.75" customHeight="1" thickBot="1" x14ac:dyDescent="0.25">
      <c r="A39" s="830"/>
      <c r="B39" s="830"/>
      <c r="C39" s="830"/>
      <c r="D39" s="830"/>
      <c r="E39" s="830"/>
      <c r="F39" s="830"/>
      <c r="G39" s="830"/>
      <c r="H39" s="830"/>
      <c r="I39" s="628"/>
      <c r="J39" s="831"/>
      <c r="K39" s="831"/>
      <c r="L39" s="831"/>
      <c r="M39" s="831"/>
      <c r="N39" s="831"/>
      <c r="O39" s="831"/>
      <c r="P39" s="831"/>
      <c r="Q39" s="831"/>
      <c r="R39" s="831"/>
      <c r="S39" s="627"/>
    </row>
    <row r="40" spans="1:19" ht="16.5" thickBot="1" x14ac:dyDescent="0.25">
      <c r="A40" s="334"/>
      <c r="B40" s="81" t="s">
        <v>5</v>
      </c>
      <c r="C40" s="828" t="s">
        <v>991</v>
      </c>
      <c r="D40" s="829"/>
      <c r="E40" s="829"/>
      <c r="F40" s="829"/>
      <c r="G40" s="829"/>
      <c r="H40" s="829"/>
      <c r="I40" s="822"/>
      <c r="J40" s="81" t="s">
        <v>5</v>
      </c>
      <c r="K40" s="828" t="s">
        <v>992</v>
      </c>
      <c r="L40" s="829"/>
      <c r="M40" s="829"/>
      <c r="N40" s="829"/>
      <c r="O40" s="829"/>
      <c r="P40" s="829"/>
      <c r="Q40" s="614" t="s">
        <v>1307</v>
      </c>
      <c r="R40" s="615" t="s">
        <v>993</v>
      </c>
    </row>
    <row r="41" spans="1:19" ht="16.5" thickBot="1" x14ac:dyDescent="0.25">
      <c r="A41" s="616"/>
      <c r="B41" s="617" t="s">
        <v>6</v>
      </c>
      <c r="C41" s="617" t="s">
        <v>1338</v>
      </c>
      <c r="D41" s="617" t="s">
        <v>1339</v>
      </c>
      <c r="E41" s="617" t="s">
        <v>1340</v>
      </c>
      <c r="F41" s="618" t="s">
        <v>1341</v>
      </c>
      <c r="G41" s="618" t="s">
        <v>1342</v>
      </c>
      <c r="H41" s="618" t="s">
        <v>1343</v>
      </c>
      <c r="I41" s="822"/>
      <c r="J41" s="617" t="s">
        <v>6</v>
      </c>
      <c r="K41" s="617" t="s">
        <v>1338</v>
      </c>
      <c r="L41" s="617" t="s">
        <v>1339</v>
      </c>
      <c r="M41" s="617" t="s">
        <v>1340</v>
      </c>
      <c r="N41" s="618" t="s">
        <v>1341</v>
      </c>
      <c r="O41" s="618" t="s">
        <v>1342</v>
      </c>
      <c r="P41" s="618" t="s">
        <v>1343</v>
      </c>
      <c r="Q41" s="619" t="s">
        <v>994</v>
      </c>
      <c r="R41" s="620" t="s">
        <v>995</v>
      </c>
    </row>
    <row r="42" spans="1:19" ht="13.5" thickBot="1" x14ac:dyDescent="0.25">
      <c r="A42" s="490">
        <v>35</v>
      </c>
      <c r="B42" s="490">
        <v>36</v>
      </c>
      <c r="C42" s="490">
        <f>'Данные по ТП'!D67*0.9</f>
        <v>360</v>
      </c>
      <c r="D42" s="490">
        <v>377</v>
      </c>
      <c r="E42" s="490">
        <v>668</v>
      </c>
      <c r="F42" s="490">
        <f>C42-E42</f>
        <v>-308</v>
      </c>
      <c r="G42" s="491">
        <f>'ТП-31-39'!M161</f>
        <v>73.988640000000004</v>
      </c>
      <c r="H42" s="491">
        <f t="shared" ref="H42:H77" si="6">C42-G42</f>
        <v>286.01135999999997</v>
      </c>
      <c r="I42" s="822"/>
      <c r="J42" s="490">
        <v>36</v>
      </c>
      <c r="K42" s="490">
        <f>'Данные по ТП'!D68*0.9</f>
        <v>360</v>
      </c>
      <c r="L42" s="490">
        <v>150</v>
      </c>
      <c r="M42" s="490">
        <v>668</v>
      </c>
      <c r="N42" s="490">
        <f>K42-M42</f>
        <v>-308</v>
      </c>
      <c r="O42" s="491">
        <f>'ТП-31-39'!M176</f>
        <v>158.25348</v>
      </c>
      <c r="P42" s="491">
        <f t="shared" ref="P42:P77" si="7">K42-O42</f>
        <v>201.74652</v>
      </c>
      <c r="Q42" s="490">
        <f t="shared" ref="Q42:Q77" si="8">N42+F42</f>
        <v>-616</v>
      </c>
      <c r="R42" s="629">
        <f>P42+H42</f>
        <v>487.75788</v>
      </c>
    </row>
    <row r="43" spans="1:19" ht="15.75" thickBot="1" x14ac:dyDescent="0.25">
      <c r="A43" s="490">
        <v>36</v>
      </c>
      <c r="B43" s="490">
        <v>37</v>
      </c>
      <c r="C43" s="490">
        <f>'Данные по ТП'!D69*0.9</f>
        <v>360</v>
      </c>
      <c r="D43" s="490">
        <v>112</v>
      </c>
      <c r="E43" s="490">
        <v>642</v>
      </c>
      <c r="F43" s="490">
        <f t="shared" ref="F43:F77" si="9">C43-E43</f>
        <v>-282</v>
      </c>
      <c r="G43" s="491">
        <f>'ТП-31-39'!M190</f>
        <v>142.83918</v>
      </c>
      <c r="H43" s="491">
        <f t="shared" si="6"/>
        <v>217.16082</v>
      </c>
      <c r="I43" s="822"/>
      <c r="J43" s="490">
        <v>37</v>
      </c>
      <c r="K43" s="490">
        <f>'Данные по ТП'!D70*0.9</f>
        <v>567</v>
      </c>
      <c r="L43" s="490">
        <v>304</v>
      </c>
      <c r="M43" s="490">
        <v>456</v>
      </c>
      <c r="N43" s="490">
        <f t="shared" ref="N43:N77" si="10">K43-M43</f>
        <v>111</v>
      </c>
      <c r="O43" s="496">
        <f>'ТП-31-39'!M202</f>
        <v>108.58517999999999</v>
      </c>
      <c r="P43" s="491">
        <f t="shared" si="7"/>
        <v>458.41482000000002</v>
      </c>
      <c r="Q43" s="490">
        <f t="shared" si="8"/>
        <v>-171</v>
      </c>
      <c r="R43" s="629">
        <f t="shared" ref="R43:R77" si="11">P43+H43</f>
        <v>675.57564000000002</v>
      </c>
    </row>
    <row r="44" spans="1:19" ht="15.75" thickBot="1" x14ac:dyDescent="0.25">
      <c r="A44" s="490">
        <v>37</v>
      </c>
      <c r="B44" s="490">
        <v>38</v>
      </c>
      <c r="C44" s="490">
        <f>'Данные по ТП'!D71*0.9</f>
        <v>567</v>
      </c>
      <c r="D44" s="490">
        <v>487</v>
      </c>
      <c r="E44" s="490">
        <v>1542</v>
      </c>
      <c r="F44" s="490">
        <f t="shared" si="9"/>
        <v>-975</v>
      </c>
      <c r="G44" s="491">
        <f>'ТП-31-39'!M217</f>
        <v>311.71139999999997</v>
      </c>
      <c r="H44" s="491">
        <f t="shared" si="6"/>
        <v>255.28860000000003</v>
      </c>
      <c r="I44" s="822"/>
      <c r="J44" s="490">
        <v>38</v>
      </c>
      <c r="K44" s="490">
        <f>'Данные по ТП'!D72*0.9</f>
        <v>567</v>
      </c>
      <c r="L44" s="490">
        <v>795</v>
      </c>
      <c r="M44" s="490">
        <v>1353</v>
      </c>
      <c r="N44" s="490">
        <f t="shared" si="10"/>
        <v>-786</v>
      </c>
      <c r="O44" s="496">
        <f>'ТП-31-39'!M233</f>
        <v>172.64016000000001</v>
      </c>
      <c r="P44" s="491">
        <f t="shared" si="7"/>
        <v>394.35983999999996</v>
      </c>
      <c r="Q44" s="490">
        <f t="shared" si="8"/>
        <v>-1761</v>
      </c>
      <c r="R44" s="629">
        <f t="shared" si="11"/>
        <v>649.64843999999994</v>
      </c>
    </row>
    <row r="45" spans="1:19" ht="15.75" thickBot="1" x14ac:dyDescent="0.25">
      <c r="A45" s="490">
        <v>38</v>
      </c>
      <c r="B45" s="490">
        <v>39</v>
      </c>
      <c r="C45" s="490">
        <f>'Данные по ТП'!D73*0.9</f>
        <v>567</v>
      </c>
      <c r="D45" s="490">
        <v>88</v>
      </c>
      <c r="E45" s="490">
        <v>497</v>
      </c>
      <c r="F45" s="490">
        <f t="shared" si="9"/>
        <v>70</v>
      </c>
      <c r="G45" s="491">
        <f>'ТП-31-39'!M246</f>
        <v>111.32550000000001</v>
      </c>
      <c r="H45" s="491">
        <f t="shared" si="6"/>
        <v>455.67449999999997</v>
      </c>
      <c r="I45" s="822"/>
      <c r="J45" s="490">
        <v>39</v>
      </c>
      <c r="K45" s="490">
        <f>'Данные по ТП'!D74*0.9</f>
        <v>360</v>
      </c>
      <c r="L45" s="490">
        <v>379</v>
      </c>
      <c r="M45" s="490">
        <v>498</v>
      </c>
      <c r="N45" s="490">
        <f t="shared" si="10"/>
        <v>-138</v>
      </c>
      <c r="O45" s="496">
        <f>'ТП-31-39'!M260</f>
        <v>58.916880000000006</v>
      </c>
      <c r="P45" s="491">
        <f t="shared" si="7"/>
        <v>301.08312000000001</v>
      </c>
      <c r="Q45" s="490">
        <f t="shared" si="8"/>
        <v>-68</v>
      </c>
      <c r="R45" s="629">
        <f t="shared" si="11"/>
        <v>756.75761999999997</v>
      </c>
    </row>
    <row r="46" spans="1:19" ht="15.75" thickBot="1" x14ac:dyDescent="0.25">
      <c r="A46" s="490">
        <v>39</v>
      </c>
      <c r="B46" s="490">
        <v>41</v>
      </c>
      <c r="C46" s="490">
        <f>'Данные по ТП'!D75*0.9</f>
        <v>567</v>
      </c>
      <c r="D46" s="490">
        <v>219</v>
      </c>
      <c r="E46" s="490">
        <v>508</v>
      </c>
      <c r="F46" s="490">
        <f t="shared" si="9"/>
        <v>59</v>
      </c>
      <c r="G46" s="491">
        <f>'ТП-41-49 '!M19</f>
        <v>132.56298000000001</v>
      </c>
      <c r="H46" s="491">
        <f t="shared" si="6"/>
        <v>434.43701999999996</v>
      </c>
      <c r="I46" s="822"/>
      <c r="J46" s="490">
        <v>41</v>
      </c>
      <c r="K46" s="490">
        <f>'Данные по ТП'!D76*0.9</f>
        <v>567</v>
      </c>
      <c r="L46" s="490">
        <v>0</v>
      </c>
      <c r="M46" s="490">
        <v>804</v>
      </c>
      <c r="N46" s="490">
        <f t="shared" si="10"/>
        <v>-237</v>
      </c>
      <c r="O46" s="496">
        <f>'ТП-41-49 '!M34</f>
        <v>227.44656000000001</v>
      </c>
      <c r="P46" s="491">
        <f t="shared" si="7"/>
        <v>339.55344000000002</v>
      </c>
      <c r="Q46" s="490">
        <f t="shared" si="8"/>
        <v>-178</v>
      </c>
      <c r="R46" s="629">
        <f t="shared" si="11"/>
        <v>773.99045999999998</v>
      </c>
    </row>
    <row r="47" spans="1:19" ht="13.5" thickBot="1" x14ac:dyDescent="0.25">
      <c r="A47" s="490">
        <v>40</v>
      </c>
      <c r="B47" s="490">
        <v>42</v>
      </c>
      <c r="C47" s="490">
        <f>'Данные по ТП'!D77*0.9</f>
        <v>567</v>
      </c>
      <c r="D47" s="490">
        <v>683</v>
      </c>
      <c r="E47" s="490">
        <v>1201</v>
      </c>
      <c r="F47" s="490">
        <f t="shared" si="9"/>
        <v>-634</v>
      </c>
      <c r="G47" s="491">
        <f>'ТП-41-49 '!M55</f>
        <v>294.58440000000002</v>
      </c>
      <c r="H47" s="491">
        <f t="shared" si="6"/>
        <v>272.41559999999998</v>
      </c>
      <c r="I47" s="822"/>
      <c r="J47" s="490">
        <v>42</v>
      </c>
      <c r="K47" s="490">
        <f>'Данные по ТП'!D78*0.9</f>
        <v>567</v>
      </c>
      <c r="L47" s="490">
        <v>383</v>
      </c>
      <c r="M47" s="490">
        <v>1169</v>
      </c>
      <c r="N47" s="490">
        <f t="shared" si="10"/>
        <v>-602</v>
      </c>
      <c r="O47" s="491">
        <f>'ТП-41-49 '!M72</f>
        <v>88.717860000000002</v>
      </c>
      <c r="P47" s="491">
        <f t="shared" si="7"/>
        <v>478.28214000000003</v>
      </c>
      <c r="Q47" s="490">
        <f t="shared" si="8"/>
        <v>-1236</v>
      </c>
      <c r="R47" s="629">
        <f t="shared" si="11"/>
        <v>750.69774000000007</v>
      </c>
    </row>
    <row r="48" spans="1:19" ht="13.5" thickBot="1" x14ac:dyDescent="0.25">
      <c r="A48" s="490">
        <v>41</v>
      </c>
      <c r="B48" s="490">
        <v>43</v>
      </c>
      <c r="C48" s="490">
        <f>'Данные по ТП'!D79*0.9</f>
        <v>567</v>
      </c>
      <c r="D48" s="492">
        <v>0</v>
      </c>
      <c r="E48" s="490">
        <v>761</v>
      </c>
      <c r="F48" s="490">
        <f t="shared" si="9"/>
        <v>-194</v>
      </c>
      <c r="G48" s="491">
        <f>'ТП-41-49 '!M89</f>
        <v>42.132420000000003</v>
      </c>
      <c r="H48" s="491">
        <f t="shared" si="6"/>
        <v>524.86757999999998</v>
      </c>
      <c r="I48" s="822"/>
      <c r="J48" s="490">
        <v>43</v>
      </c>
      <c r="K48" s="490">
        <f>'Данные по ТП'!D80*0.9</f>
        <v>360</v>
      </c>
      <c r="L48" s="490">
        <v>761</v>
      </c>
      <c r="M48" s="490">
        <v>812</v>
      </c>
      <c r="N48" s="490">
        <f t="shared" si="10"/>
        <v>-452</v>
      </c>
      <c r="O48" s="491">
        <f>'ТП-41-49 '!M105</f>
        <v>113.72328000000002</v>
      </c>
      <c r="P48" s="491">
        <f t="shared" si="7"/>
        <v>246.27671999999998</v>
      </c>
      <c r="Q48" s="490">
        <f t="shared" si="8"/>
        <v>-646</v>
      </c>
      <c r="R48" s="629">
        <f t="shared" si="11"/>
        <v>771.14429999999993</v>
      </c>
    </row>
    <row r="49" spans="1:18" ht="13.5" thickBot="1" x14ac:dyDescent="0.25">
      <c r="A49" s="490">
        <v>42</v>
      </c>
      <c r="B49" s="490">
        <v>44</v>
      </c>
      <c r="C49" s="490">
        <f>'Данные по ТП'!D81*0.9</f>
        <v>360</v>
      </c>
      <c r="D49" s="492">
        <v>0</v>
      </c>
      <c r="E49" s="490">
        <v>1012</v>
      </c>
      <c r="F49" s="490">
        <f t="shared" si="9"/>
        <v>-652</v>
      </c>
      <c r="G49" s="491">
        <f>'ТП-41-49 '!M122</f>
        <v>71.933400000000006</v>
      </c>
      <c r="H49" s="491">
        <f t="shared" si="6"/>
        <v>288.06659999999999</v>
      </c>
      <c r="I49" s="822"/>
      <c r="J49" s="490">
        <v>44</v>
      </c>
      <c r="K49" s="490">
        <f>'Данные по ТП'!D82*0.9</f>
        <v>360</v>
      </c>
      <c r="L49" s="490">
        <v>797</v>
      </c>
      <c r="M49" s="490">
        <v>1037</v>
      </c>
      <c r="N49" s="490">
        <f t="shared" si="10"/>
        <v>-677</v>
      </c>
      <c r="O49" s="491">
        <f>'ТП-41-49 '!M138</f>
        <v>59.259420000000006</v>
      </c>
      <c r="P49" s="491">
        <f t="shared" si="7"/>
        <v>300.74058000000002</v>
      </c>
      <c r="Q49" s="490">
        <f t="shared" si="8"/>
        <v>-1329</v>
      </c>
      <c r="R49" s="629">
        <f t="shared" si="11"/>
        <v>588.80718000000002</v>
      </c>
    </row>
    <row r="50" spans="1:18" ht="13.5" thickBot="1" x14ac:dyDescent="0.25">
      <c r="A50" s="490">
        <v>43</v>
      </c>
      <c r="B50" s="490">
        <v>45</v>
      </c>
      <c r="C50" s="490">
        <f>'Данные по ТП'!D83*0.9</f>
        <v>360</v>
      </c>
      <c r="D50" s="492">
        <v>0</v>
      </c>
      <c r="E50" s="490">
        <v>793</v>
      </c>
      <c r="F50" s="490">
        <f t="shared" si="9"/>
        <v>-433</v>
      </c>
      <c r="G50" s="491">
        <f>'ТП-41-49 '!M155</f>
        <v>155.51316000000003</v>
      </c>
      <c r="H50" s="491">
        <f t="shared" si="6"/>
        <v>204.48683999999997</v>
      </c>
      <c r="I50" s="822"/>
      <c r="J50" s="490">
        <v>45</v>
      </c>
      <c r="K50" s="490">
        <f>'Данные по ТП'!D84*0.9</f>
        <v>360</v>
      </c>
      <c r="L50" s="492">
        <v>0</v>
      </c>
      <c r="M50" s="490">
        <v>733</v>
      </c>
      <c r="N50" s="490">
        <f t="shared" si="10"/>
        <v>-373</v>
      </c>
      <c r="O50" s="491">
        <f>'ТП-41-49 '!M171</f>
        <v>111.66804</v>
      </c>
      <c r="P50" s="491">
        <f t="shared" si="7"/>
        <v>248.33195999999998</v>
      </c>
      <c r="Q50" s="490">
        <f t="shared" si="8"/>
        <v>-806</v>
      </c>
      <c r="R50" s="629">
        <f t="shared" si="11"/>
        <v>452.81879999999995</v>
      </c>
    </row>
    <row r="51" spans="1:18" ht="13.5" thickBot="1" x14ac:dyDescent="0.25">
      <c r="A51" s="490">
        <v>44</v>
      </c>
      <c r="B51" s="490">
        <v>46</v>
      </c>
      <c r="C51" s="490">
        <f>'Данные по ТП'!D85*0.9</f>
        <v>360</v>
      </c>
      <c r="D51" s="490">
        <v>160</v>
      </c>
      <c r="E51" s="490">
        <v>641</v>
      </c>
      <c r="F51" s="490">
        <f t="shared" si="9"/>
        <v>-281</v>
      </c>
      <c r="G51" s="491">
        <f>'ТП-41-49 '!M188</f>
        <v>97.623900000000006</v>
      </c>
      <c r="H51" s="491">
        <f t="shared" si="6"/>
        <v>262.37610000000001</v>
      </c>
      <c r="I51" s="822"/>
      <c r="J51" s="490">
        <v>46</v>
      </c>
      <c r="K51" s="490">
        <f>'Данные по ТП'!D86*0.9</f>
        <v>360</v>
      </c>
      <c r="L51" s="490">
        <v>100</v>
      </c>
      <c r="M51" s="490">
        <v>672</v>
      </c>
      <c r="N51" s="490">
        <f t="shared" si="10"/>
        <v>-312</v>
      </c>
      <c r="O51" s="491">
        <f>'ТП-41-49 '!M203</f>
        <v>151.74522000000002</v>
      </c>
      <c r="P51" s="491">
        <f t="shared" si="7"/>
        <v>208.25477999999998</v>
      </c>
      <c r="Q51" s="490">
        <f t="shared" si="8"/>
        <v>-593</v>
      </c>
      <c r="R51" s="629">
        <f t="shared" si="11"/>
        <v>470.63087999999999</v>
      </c>
    </row>
    <row r="52" spans="1:18" ht="13.5" thickBot="1" x14ac:dyDescent="0.25">
      <c r="A52" s="490">
        <v>45</v>
      </c>
      <c r="B52" s="490">
        <v>47</v>
      </c>
      <c r="C52" s="490">
        <f>'Данные по ТП'!D87*0.9</f>
        <v>360</v>
      </c>
      <c r="D52" s="492">
        <v>0</v>
      </c>
      <c r="E52" s="490">
        <v>596</v>
      </c>
      <c r="F52" s="490">
        <f t="shared" si="9"/>
        <v>-236</v>
      </c>
      <c r="G52" s="491">
        <f>'ТП-41-49 '!M218</f>
        <v>106.1874</v>
      </c>
      <c r="H52" s="491">
        <f t="shared" si="6"/>
        <v>253.8126</v>
      </c>
      <c r="I52" s="822"/>
      <c r="J52" s="490">
        <v>47</v>
      </c>
      <c r="K52" s="490">
        <f>'Данные по ТП'!D88*0.9</f>
        <v>567</v>
      </c>
      <c r="L52" s="490">
        <v>508</v>
      </c>
      <c r="M52" s="490">
        <v>634</v>
      </c>
      <c r="N52" s="490">
        <f t="shared" si="10"/>
        <v>-67</v>
      </c>
      <c r="O52" s="491">
        <f>'ТП-41-49 '!M233</f>
        <v>39.04956</v>
      </c>
      <c r="P52" s="491">
        <f t="shared" si="7"/>
        <v>527.95043999999996</v>
      </c>
      <c r="Q52" s="490">
        <f t="shared" si="8"/>
        <v>-303</v>
      </c>
      <c r="R52" s="629">
        <f t="shared" si="11"/>
        <v>781.76303999999993</v>
      </c>
    </row>
    <row r="53" spans="1:18" ht="13.5" thickBot="1" x14ac:dyDescent="0.25">
      <c r="A53" s="490">
        <v>46</v>
      </c>
      <c r="B53" s="490">
        <v>48</v>
      </c>
      <c r="C53" s="490">
        <f>'Данные по ТП'!D89*0.9</f>
        <v>360</v>
      </c>
      <c r="D53" s="492">
        <v>0</v>
      </c>
      <c r="E53" s="490">
        <v>599</v>
      </c>
      <c r="F53" s="490">
        <f t="shared" si="9"/>
        <v>-239</v>
      </c>
      <c r="G53" s="491">
        <f>'ТП-41-49 '!M250</f>
        <v>121.94424000000001</v>
      </c>
      <c r="H53" s="491">
        <f t="shared" si="6"/>
        <v>238.05575999999999</v>
      </c>
      <c r="I53" s="822"/>
      <c r="J53" s="490">
        <v>48</v>
      </c>
      <c r="K53" s="490">
        <f>'Данные по ТП'!D90*0.9</f>
        <v>360</v>
      </c>
      <c r="L53" s="490">
        <v>407</v>
      </c>
      <c r="M53" s="490">
        <v>619</v>
      </c>
      <c r="N53" s="490">
        <f t="shared" si="10"/>
        <v>-259</v>
      </c>
      <c r="O53" s="491">
        <f>'ТП-41-49 '!M266</f>
        <v>126.7398</v>
      </c>
      <c r="P53" s="491">
        <f t="shared" si="7"/>
        <v>233.2602</v>
      </c>
      <c r="Q53" s="490">
        <f t="shared" si="8"/>
        <v>-498</v>
      </c>
      <c r="R53" s="629">
        <f t="shared" si="11"/>
        <v>471.31596000000002</v>
      </c>
    </row>
    <row r="54" spans="1:18" ht="13.5" thickBot="1" x14ac:dyDescent="0.25">
      <c r="A54" s="490">
        <v>47</v>
      </c>
      <c r="B54" s="490">
        <v>49</v>
      </c>
      <c r="C54" s="490">
        <f>'Данные по ТП'!D91*0.9</f>
        <v>567</v>
      </c>
      <c r="D54" s="490">
        <v>61</v>
      </c>
      <c r="E54" s="490">
        <v>599</v>
      </c>
      <c r="F54" s="490">
        <f t="shared" si="9"/>
        <v>-32</v>
      </c>
      <c r="G54" s="491">
        <f>'ТП-41-49 '!M287</f>
        <v>116.12106</v>
      </c>
      <c r="H54" s="491">
        <f t="shared" si="6"/>
        <v>450.87894</v>
      </c>
      <c r="I54" s="822"/>
      <c r="J54" s="490">
        <v>49</v>
      </c>
      <c r="K54" s="490">
        <f>'Данные по ТП'!D92*0.9</f>
        <v>567</v>
      </c>
      <c r="L54" s="490">
        <v>203</v>
      </c>
      <c r="M54" s="490">
        <v>582</v>
      </c>
      <c r="N54" s="490">
        <f t="shared" si="10"/>
        <v>-15</v>
      </c>
      <c r="O54" s="491">
        <f>'ТП-41-49 '!M307</f>
        <v>208.26432</v>
      </c>
      <c r="P54" s="491">
        <f t="shared" si="7"/>
        <v>358.73568</v>
      </c>
      <c r="Q54" s="490">
        <f t="shared" si="8"/>
        <v>-47</v>
      </c>
      <c r="R54" s="629">
        <f t="shared" si="11"/>
        <v>809.61462000000006</v>
      </c>
    </row>
    <row r="55" spans="1:18" ht="13.5" thickBot="1" x14ac:dyDescent="0.25">
      <c r="A55" s="490">
        <v>48</v>
      </c>
      <c r="B55" s="490">
        <v>50</v>
      </c>
      <c r="C55" s="490">
        <f>'Данные по ТП'!D93*0.9</f>
        <v>360</v>
      </c>
      <c r="D55" s="492">
        <v>0</v>
      </c>
      <c r="E55" s="490">
        <v>177</v>
      </c>
      <c r="F55" s="490">
        <f t="shared" si="9"/>
        <v>183</v>
      </c>
      <c r="G55" s="491">
        <f>'ТП-50-59 '!M17</f>
        <v>208.94940000000003</v>
      </c>
      <c r="H55" s="491">
        <f t="shared" si="6"/>
        <v>151.05059999999997</v>
      </c>
      <c r="I55" s="822"/>
      <c r="J55" s="490">
        <v>50</v>
      </c>
      <c r="K55" s="490">
        <f>'Данные по ТП'!D94*0.9</f>
        <v>360</v>
      </c>
      <c r="L55" s="492">
        <v>0</v>
      </c>
      <c r="M55" s="490">
        <v>107</v>
      </c>
      <c r="N55" s="490">
        <f t="shared" si="10"/>
        <v>253</v>
      </c>
      <c r="O55" s="491">
        <f>'ТП-50-59 '!M31</f>
        <v>21.237480000000001</v>
      </c>
      <c r="P55" s="491">
        <f t="shared" si="7"/>
        <v>338.76251999999999</v>
      </c>
      <c r="Q55" s="623">
        <f t="shared" si="8"/>
        <v>436</v>
      </c>
      <c r="R55" s="629">
        <f t="shared" si="11"/>
        <v>489.81311999999997</v>
      </c>
    </row>
    <row r="56" spans="1:18" ht="13.5" thickBot="1" x14ac:dyDescent="0.25">
      <c r="A56" s="490">
        <v>49</v>
      </c>
      <c r="B56" s="490">
        <v>51</v>
      </c>
      <c r="C56" s="490">
        <f>'Данные по ТП'!D95*0.9</f>
        <v>360</v>
      </c>
      <c r="D56" s="490">
        <v>278</v>
      </c>
      <c r="E56" s="490">
        <v>1482</v>
      </c>
      <c r="F56" s="490">
        <f t="shared" si="9"/>
        <v>-1122</v>
      </c>
      <c r="G56" s="491">
        <f>'ТП-50-59 '!M49</f>
        <v>140.09886</v>
      </c>
      <c r="H56" s="491">
        <f t="shared" si="6"/>
        <v>219.90114</v>
      </c>
      <c r="I56" s="822"/>
      <c r="J56" s="490">
        <v>51</v>
      </c>
      <c r="K56" s="490">
        <f>'Данные по ТП'!D96*0.9</f>
        <v>360</v>
      </c>
      <c r="L56" s="490">
        <v>1205</v>
      </c>
      <c r="M56" s="490">
        <v>1492</v>
      </c>
      <c r="N56" s="490">
        <f t="shared" si="10"/>
        <v>-1132</v>
      </c>
      <c r="O56" s="491">
        <f>'ТП-50-59 '!M66</f>
        <v>87.690239999999989</v>
      </c>
      <c r="P56" s="491">
        <f t="shared" si="7"/>
        <v>272.30975999999998</v>
      </c>
      <c r="Q56" s="490">
        <f t="shared" si="8"/>
        <v>-2254</v>
      </c>
      <c r="R56" s="629">
        <f t="shared" si="11"/>
        <v>492.21089999999998</v>
      </c>
    </row>
    <row r="57" spans="1:18" ht="13.5" thickBot="1" x14ac:dyDescent="0.25">
      <c r="A57" s="490">
        <v>50</v>
      </c>
      <c r="B57" s="490">
        <v>52</v>
      </c>
      <c r="C57" s="490">
        <f>'Данные по ТП'!D97*0.9</f>
        <v>360</v>
      </c>
      <c r="D57" s="490">
        <v>237</v>
      </c>
      <c r="E57" s="490">
        <v>535</v>
      </c>
      <c r="F57" s="490">
        <f t="shared" si="9"/>
        <v>-175</v>
      </c>
      <c r="G57" s="491">
        <f>'ТП-50-59 '!M83</f>
        <v>42.474959999999996</v>
      </c>
      <c r="H57" s="491">
        <f t="shared" si="6"/>
        <v>317.52503999999999</v>
      </c>
      <c r="I57" s="822"/>
      <c r="J57" s="490">
        <v>52</v>
      </c>
      <c r="K57" s="490">
        <f>'Данные по ТП'!D98*0.9</f>
        <v>360</v>
      </c>
      <c r="L57" s="490">
        <v>149</v>
      </c>
      <c r="M57" s="490">
        <v>441</v>
      </c>
      <c r="N57" s="490">
        <f t="shared" si="10"/>
        <v>-81</v>
      </c>
      <c r="O57" s="491">
        <f>'ТП-50-59 '!M98</f>
        <v>67.480379999999997</v>
      </c>
      <c r="P57" s="491">
        <f t="shared" si="7"/>
        <v>292.51962000000003</v>
      </c>
      <c r="Q57" s="490">
        <f t="shared" si="8"/>
        <v>-256</v>
      </c>
      <c r="R57" s="629">
        <f t="shared" si="11"/>
        <v>610.04466000000002</v>
      </c>
    </row>
    <row r="58" spans="1:18" ht="13.5" thickBot="1" x14ac:dyDescent="0.25">
      <c r="A58" s="490">
        <v>51</v>
      </c>
      <c r="B58" s="490">
        <v>53</v>
      </c>
      <c r="C58" s="490">
        <f>'Данные по ТП'!D99*0.9</f>
        <v>360</v>
      </c>
      <c r="D58" s="492">
        <v>0</v>
      </c>
      <c r="E58" s="490">
        <v>549</v>
      </c>
      <c r="F58" s="490">
        <f t="shared" si="9"/>
        <v>-189</v>
      </c>
      <c r="G58" s="491">
        <f>'ТП-50-59 '!M115</f>
        <v>175.03793999999999</v>
      </c>
      <c r="H58" s="491">
        <f t="shared" si="6"/>
        <v>184.96206000000001</v>
      </c>
      <c r="I58" s="822"/>
      <c r="J58" s="490">
        <v>53</v>
      </c>
      <c r="K58" s="490">
        <f>'Данные по ТП'!D100*0.9</f>
        <v>360</v>
      </c>
      <c r="L58" s="490">
        <v>150</v>
      </c>
      <c r="M58" s="490">
        <v>703</v>
      </c>
      <c r="N58" s="490">
        <f t="shared" si="10"/>
        <v>-343</v>
      </c>
      <c r="O58" s="491">
        <f>'ТП-50-59 '!M130</f>
        <v>91.458179999999999</v>
      </c>
      <c r="P58" s="491">
        <f t="shared" si="7"/>
        <v>268.54182000000003</v>
      </c>
      <c r="Q58" s="490">
        <f t="shared" si="8"/>
        <v>-532</v>
      </c>
      <c r="R58" s="629">
        <f t="shared" si="11"/>
        <v>453.50388000000004</v>
      </c>
    </row>
    <row r="59" spans="1:18" ht="13.5" thickBot="1" x14ac:dyDescent="0.25">
      <c r="A59" s="490">
        <v>52</v>
      </c>
      <c r="B59" s="490">
        <v>54</v>
      </c>
      <c r="C59" s="490">
        <f>'Данные по ТП'!D101*0.9</f>
        <v>360</v>
      </c>
      <c r="D59" s="492">
        <v>0</v>
      </c>
      <c r="E59" s="490">
        <v>1313</v>
      </c>
      <c r="F59" s="490">
        <f t="shared" si="9"/>
        <v>-953</v>
      </c>
      <c r="G59" s="491">
        <f>'ТП-50-59 '!M146</f>
        <v>191.13732000000002</v>
      </c>
      <c r="H59" s="491">
        <f t="shared" si="6"/>
        <v>168.86267999999998</v>
      </c>
      <c r="I59" s="822"/>
      <c r="J59" s="490">
        <v>54</v>
      </c>
      <c r="K59" s="490">
        <f>'Данные по ТП'!D102*0.9</f>
        <v>360</v>
      </c>
      <c r="L59" s="490">
        <v>740</v>
      </c>
      <c r="M59" s="490">
        <v>1257</v>
      </c>
      <c r="N59" s="490">
        <f t="shared" si="10"/>
        <v>-897</v>
      </c>
      <c r="O59" s="491">
        <f>'ТП-50-59 '!M161</f>
        <v>88.717860000000002</v>
      </c>
      <c r="P59" s="491">
        <f t="shared" si="7"/>
        <v>271.28214000000003</v>
      </c>
      <c r="Q59" s="490">
        <f t="shared" si="8"/>
        <v>-1850</v>
      </c>
      <c r="R59" s="629">
        <f t="shared" si="11"/>
        <v>440.14481999999998</v>
      </c>
    </row>
    <row r="60" spans="1:18" ht="13.5" thickBot="1" x14ac:dyDescent="0.25">
      <c r="A60" s="490">
        <v>53</v>
      </c>
      <c r="B60" s="490">
        <v>55</v>
      </c>
      <c r="C60" s="490">
        <f>'Данные по ТП'!D103*0.9</f>
        <v>567</v>
      </c>
      <c r="D60" s="490">
        <v>410</v>
      </c>
      <c r="E60" s="490">
        <v>1288</v>
      </c>
      <c r="F60" s="490">
        <f t="shared" si="9"/>
        <v>-721</v>
      </c>
      <c r="G60" s="491">
        <f>'ТП-50-59 '!M179</f>
        <v>106.1874</v>
      </c>
      <c r="H60" s="491">
        <f t="shared" si="6"/>
        <v>460.81259999999997</v>
      </c>
      <c r="I60" s="822"/>
      <c r="J60" s="490">
        <v>55</v>
      </c>
      <c r="K60" s="490">
        <f>'Данные по ТП'!D104*0.9</f>
        <v>567</v>
      </c>
      <c r="L60" s="490">
        <v>244</v>
      </c>
      <c r="M60" s="490">
        <v>1131</v>
      </c>
      <c r="N60" s="490">
        <f t="shared" si="10"/>
        <v>-564</v>
      </c>
      <c r="O60" s="491">
        <f>'ТП-50-59 '!M198</f>
        <v>376.45146</v>
      </c>
      <c r="P60" s="491">
        <f t="shared" si="7"/>
        <v>190.54854</v>
      </c>
      <c r="Q60" s="490">
        <f t="shared" si="8"/>
        <v>-1285</v>
      </c>
      <c r="R60" s="629">
        <f t="shared" si="11"/>
        <v>651.36113999999998</v>
      </c>
    </row>
    <row r="61" spans="1:18" ht="13.5" thickBot="1" x14ac:dyDescent="0.25">
      <c r="A61" s="490">
        <v>54</v>
      </c>
      <c r="B61" s="490">
        <v>56</v>
      </c>
      <c r="C61" s="490">
        <f>'Данные по ТП'!D105*0.9</f>
        <v>144</v>
      </c>
      <c r="D61" s="492">
        <v>0</v>
      </c>
      <c r="E61" s="490">
        <v>47</v>
      </c>
      <c r="F61" s="490">
        <f t="shared" si="9"/>
        <v>97</v>
      </c>
      <c r="G61" s="491">
        <f>'ТП-50-59 '!M213</f>
        <v>7.8784200000000002</v>
      </c>
      <c r="H61" s="491">
        <f t="shared" si="6"/>
        <v>136.12157999999999</v>
      </c>
      <c r="I61" s="822"/>
      <c r="J61" s="490">
        <v>56</v>
      </c>
      <c r="K61" s="492" t="s">
        <v>997</v>
      </c>
      <c r="L61" s="490"/>
      <c r="M61" s="490"/>
      <c r="N61" s="490"/>
      <c r="O61" s="490"/>
      <c r="P61" s="491"/>
      <c r="Q61" s="623">
        <f t="shared" si="8"/>
        <v>97</v>
      </c>
      <c r="R61" s="629">
        <f t="shared" si="11"/>
        <v>136.12157999999999</v>
      </c>
    </row>
    <row r="62" spans="1:18" ht="13.5" thickBot="1" x14ac:dyDescent="0.25">
      <c r="A62" s="490">
        <v>55</v>
      </c>
      <c r="B62" s="490">
        <v>59</v>
      </c>
      <c r="C62" s="490">
        <f>'Данные по ТП'!D108*0.9</f>
        <v>225</v>
      </c>
      <c r="D62" s="490">
        <v>50</v>
      </c>
      <c r="E62" s="490">
        <v>280</v>
      </c>
      <c r="F62" s="490">
        <f t="shared" si="9"/>
        <v>-55</v>
      </c>
      <c r="G62" s="491">
        <f>'ТП-50-59 '!M229</f>
        <v>0.68508000000000002</v>
      </c>
      <c r="H62" s="491">
        <f t="shared" si="6"/>
        <v>224.31492</v>
      </c>
      <c r="I62" s="822"/>
      <c r="J62" s="490">
        <v>59</v>
      </c>
      <c r="K62" s="490">
        <f>'Данные по ТП'!D109*0.9</f>
        <v>225</v>
      </c>
      <c r="L62" s="492">
        <v>0</v>
      </c>
      <c r="M62" s="490">
        <v>241</v>
      </c>
      <c r="N62" s="490">
        <f t="shared" si="10"/>
        <v>-16</v>
      </c>
      <c r="O62" s="491">
        <f>'ТП-50-59 '!M243</f>
        <v>0</v>
      </c>
      <c r="P62" s="491">
        <f t="shared" si="7"/>
        <v>225</v>
      </c>
      <c r="Q62" s="490">
        <f t="shared" si="8"/>
        <v>-71</v>
      </c>
      <c r="R62" s="629">
        <f t="shared" si="11"/>
        <v>449.31492000000003</v>
      </c>
    </row>
    <row r="63" spans="1:18" ht="13.5" thickBot="1" x14ac:dyDescent="0.25">
      <c r="A63" s="490">
        <v>56</v>
      </c>
      <c r="B63" s="490">
        <v>60</v>
      </c>
      <c r="C63" s="490">
        <f>'Данные по ТП'!D110*0.9</f>
        <v>567</v>
      </c>
      <c r="D63" s="490">
        <v>127</v>
      </c>
      <c r="E63" s="490">
        <v>1243</v>
      </c>
      <c r="F63" s="490">
        <f t="shared" si="9"/>
        <v>-676</v>
      </c>
      <c r="G63" s="491">
        <f>'ТП-60-144'!M20</f>
        <v>277.11486000000002</v>
      </c>
      <c r="H63" s="491">
        <f t="shared" si="6"/>
        <v>289.88513999999998</v>
      </c>
      <c r="I63" s="822"/>
      <c r="J63" s="490">
        <v>60</v>
      </c>
      <c r="K63" s="490">
        <f>'Данные по ТП'!D111*0.9</f>
        <v>567</v>
      </c>
      <c r="L63" s="490">
        <v>690</v>
      </c>
      <c r="M63" s="490">
        <v>1093</v>
      </c>
      <c r="N63" s="490">
        <f t="shared" si="10"/>
        <v>-526</v>
      </c>
      <c r="O63" s="491">
        <f>'ТП-60-144'!M35</f>
        <v>60.287039999999998</v>
      </c>
      <c r="P63" s="491">
        <f t="shared" si="7"/>
        <v>506.71296000000001</v>
      </c>
      <c r="Q63" s="490">
        <f t="shared" si="8"/>
        <v>-1202</v>
      </c>
      <c r="R63" s="629">
        <f t="shared" si="11"/>
        <v>796.59809999999993</v>
      </c>
    </row>
    <row r="64" spans="1:18" ht="13.5" thickBot="1" x14ac:dyDescent="0.25">
      <c r="A64" s="490">
        <v>57</v>
      </c>
      <c r="B64" s="490">
        <v>61</v>
      </c>
      <c r="C64" s="490">
        <f>'Данные по ТП'!D112*0.9</f>
        <v>225</v>
      </c>
      <c r="D64" s="492">
        <v>0</v>
      </c>
      <c r="E64" s="490">
        <v>309</v>
      </c>
      <c r="F64" s="490">
        <f t="shared" si="9"/>
        <v>-84</v>
      </c>
      <c r="G64" s="491">
        <f>'ТП-60-144'!M46</f>
        <v>29.45844</v>
      </c>
      <c r="H64" s="491">
        <f t="shared" si="6"/>
        <v>195.54156</v>
      </c>
      <c r="I64" s="822"/>
      <c r="J64" s="490">
        <v>61</v>
      </c>
      <c r="K64" s="490">
        <f>'Данные по ТП'!D113*0.9</f>
        <v>225</v>
      </c>
      <c r="L64" s="490">
        <v>301</v>
      </c>
      <c r="M64" s="490">
        <v>313</v>
      </c>
      <c r="N64" s="490">
        <f t="shared" si="10"/>
        <v>-88</v>
      </c>
      <c r="O64" s="491">
        <f>'ТП-60-144'!M56</f>
        <v>6.1657200000000003</v>
      </c>
      <c r="P64" s="491">
        <f t="shared" si="7"/>
        <v>218.83428000000001</v>
      </c>
      <c r="Q64" s="490">
        <f t="shared" si="8"/>
        <v>-172</v>
      </c>
      <c r="R64" s="629">
        <f t="shared" si="11"/>
        <v>414.37584000000004</v>
      </c>
    </row>
    <row r="65" spans="1:18" ht="13.5" thickBot="1" x14ac:dyDescent="0.25">
      <c r="A65" s="490">
        <v>58</v>
      </c>
      <c r="B65" s="490">
        <v>63</v>
      </c>
      <c r="C65" s="490">
        <f>'Данные по ТП'!D116*0.9</f>
        <v>567</v>
      </c>
      <c r="D65" s="492">
        <v>0</v>
      </c>
      <c r="E65" s="490">
        <v>664</v>
      </c>
      <c r="F65" s="490">
        <f t="shared" si="9"/>
        <v>-97</v>
      </c>
      <c r="G65" s="491">
        <f>'ТП-60-144'!M74</f>
        <v>35.966700000000003</v>
      </c>
      <c r="H65" s="491">
        <f t="shared" si="6"/>
        <v>531.03330000000005</v>
      </c>
      <c r="I65" s="822"/>
      <c r="J65" s="490">
        <v>63</v>
      </c>
      <c r="K65" s="490">
        <f>'Данные по ТП'!D117*0.9</f>
        <v>567</v>
      </c>
      <c r="L65" s="492">
        <v>0</v>
      </c>
      <c r="M65" s="490">
        <v>380</v>
      </c>
      <c r="N65" s="490">
        <f t="shared" si="10"/>
        <v>187</v>
      </c>
      <c r="O65" s="491">
        <f>'ТП-60-144'!M85</f>
        <v>91.115640000000013</v>
      </c>
      <c r="P65" s="491">
        <f t="shared" si="7"/>
        <v>475.88436000000002</v>
      </c>
      <c r="Q65" s="623">
        <f t="shared" si="8"/>
        <v>90</v>
      </c>
      <c r="R65" s="629">
        <f t="shared" si="11"/>
        <v>1006.9176600000001</v>
      </c>
    </row>
    <row r="66" spans="1:18" ht="13.5" thickBot="1" x14ac:dyDescent="0.25">
      <c r="A66" s="490"/>
      <c r="B66" s="490">
        <v>64</v>
      </c>
      <c r="C66" s="490">
        <v>144</v>
      </c>
      <c r="D66" s="490">
        <v>0</v>
      </c>
      <c r="E66" s="490">
        <v>60</v>
      </c>
      <c r="F66" s="490">
        <f t="shared" si="9"/>
        <v>84</v>
      </c>
      <c r="G66" s="491">
        <f>'КТПн-37-142 '!M61</f>
        <v>26.033040000000003</v>
      </c>
      <c r="H66" s="491">
        <f t="shared" si="6"/>
        <v>117.96696</v>
      </c>
      <c r="I66" s="822"/>
      <c r="J66" s="490">
        <v>64</v>
      </c>
      <c r="K66" s="492" t="s">
        <v>997</v>
      </c>
      <c r="L66" s="490"/>
      <c r="M66" s="490"/>
      <c r="N66" s="490"/>
      <c r="O66" s="490"/>
      <c r="P66" s="491"/>
      <c r="Q66" s="623">
        <f t="shared" si="8"/>
        <v>84</v>
      </c>
      <c r="R66" s="629">
        <f t="shared" si="11"/>
        <v>117.96696</v>
      </c>
    </row>
    <row r="67" spans="1:18" ht="13.5" thickBot="1" x14ac:dyDescent="0.25">
      <c r="A67" s="490"/>
      <c r="B67" s="490">
        <v>65</v>
      </c>
      <c r="C67" s="490">
        <v>144</v>
      </c>
      <c r="D67" s="490">
        <v>0</v>
      </c>
      <c r="E67" s="490">
        <v>20</v>
      </c>
      <c r="F67" s="490">
        <f t="shared" si="9"/>
        <v>124</v>
      </c>
      <c r="G67" s="491">
        <f>'КТПн-37-142 '!M71</f>
        <v>0</v>
      </c>
      <c r="H67" s="491">
        <f t="shared" si="6"/>
        <v>144</v>
      </c>
      <c r="I67" s="822"/>
      <c r="J67" s="490">
        <v>65</v>
      </c>
      <c r="K67" s="492" t="s">
        <v>997</v>
      </c>
      <c r="L67" s="490"/>
      <c r="M67" s="490"/>
      <c r="N67" s="490"/>
      <c r="O67" s="490"/>
      <c r="P67" s="491"/>
      <c r="Q67" s="623">
        <f t="shared" si="8"/>
        <v>124</v>
      </c>
      <c r="R67" s="629">
        <f t="shared" si="11"/>
        <v>144</v>
      </c>
    </row>
    <row r="68" spans="1:18" ht="13.5" thickBot="1" x14ac:dyDescent="0.25">
      <c r="A68" s="490">
        <v>59</v>
      </c>
      <c r="B68" s="490">
        <v>66</v>
      </c>
      <c r="C68" s="490">
        <f>'Данные по ТП'!D118*0.9</f>
        <v>360</v>
      </c>
      <c r="D68" s="492">
        <v>0</v>
      </c>
      <c r="E68" s="490">
        <v>277</v>
      </c>
      <c r="F68" s="490">
        <f t="shared" si="9"/>
        <v>83</v>
      </c>
      <c r="G68" s="491">
        <f>'ТП-60-144'!M94</f>
        <v>52.066079999999999</v>
      </c>
      <c r="H68" s="491">
        <f t="shared" si="6"/>
        <v>307.93392</v>
      </c>
      <c r="I68" s="822"/>
      <c r="J68" s="490">
        <v>66</v>
      </c>
      <c r="K68" s="490">
        <f>'Данные по ТП'!D119*0.9</f>
        <v>225</v>
      </c>
      <c r="L68" s="490">
        <v>179</v>
      </c>
      <c r="M68" s="490">
        <v>179</v>
      </c>
      <c r="N68" s="490">
        <f t="shared" si="10"/>
        <v>46</v>
      </c>
      <c r="O68" s="491">
        <f>'ТП-60-144'!M103</f>
        <v>0</v>
      </c>
      <c r="P68" s="491">
        <f t="shared" si="7"/>
        <v>225</v>
      </c>
      <c r="Q68" s="623">
        <f t="shared" si="8"/>
        <v>129</v>
      </c>
      <c r="R68" s="629">
        <f t="shared" si="11"/>
        <v>532.93391999999994</v>
      </c>
    </row>
    <row r="69" spans="1:18" ht="13.5" thickBot="1" x14ac:dyDescent="0.25">
      <c r="A69" s="490"/>
      <c r="B69" s="490">
        <v>67</v>
      </c>
      <c r="C69" s="490">
        <v>567</v>
      </c>
      <c r="D69" s="490">
        <v>0</v>
      </c>
      <c r="E69" s="490" t="s">
        <v>998</v>
      </c>
      <c r="F69" s="490"/>
      <c r="G69" s="491" t="e">
        <f>'КТПн-37-142 '!#REF!</f>
        <v>#REF!</v>
      </c>
      <c r="H69" s="491" t="e">
        <f t="shared" si="6"/>
        <v>#REF!</v>
      </c>
      <c r="I69" s="822"/>
      <c r="J69" s="490">
        <v>67</v>
      </c>
      <c r="K69" s="492" t="s">
        <v>997</v>
      </c>
      <c r="L69" s="490"/>
      <c r="M69" s="490"/>
      <c r="N69" s="490"/>
      <c r="O69" s="490"/>
      <c r="P69" s="491"/>
      <c r="Q69" s="623">
        <f t="shared" si="8"/>
        <v>0</v>
      </c>
      <c r="R69" s="629" t="e">
        <f t="shared" si="11"/>
        <v>#REF!</v>
      </c>
    </row>
    <row r="70" spans="1:18" ht="13.5" thickBot="1" x14ac:dyDescent="0.25">
      <c r="A70" s="490"/>
      <c r="B70" s="490">
        <v>68</v>
      </c>
      <c r="C70" s="490">
        <v>360</v>
      </c>
      <c r="D70" s="490">
        <v>0</v>
      </c>
      <c r="E70" s="490">
        <v>409</v>
      </c>
      <c r="F70" s="490">
        <f t="shared" si="9"/>
        <v>-49</v>
      </c>
      <c r="G70" s="491">
        <f>'КТПн-37-142 '!M81</f>
        <v>307.94346000000002</v>
      </c>
      <c r="H70" s="491">
        <f t="shared" si="6"/>
        <v>52.056539999999984</v>
      </c>
      <c r="I70" s="822"/>
      <c r="J70" s="490">
        <v>68</v>
      </c>
      <c r="K70" s="492" t="s">
        <v>999</v>
      </c>
      <c r="L70" s="490"/>
      <c r="M70" s="490"/>
      <c r="N70" s="490"/>
      <c r="O70" s="490"/>
      <c r="P70" s="491"/>
      <c r="Q70" s="490">
        <f t="shared" si="8"/>
        <v>-49</v>
      </c>
      <c r="R70" s="629">
        <f t="shared" si="11"/>
        <v>52.056539999999984</v>
      </c>
    </row>
    <row r="71" spans="1:18" ht="13.5" thickBot="1" x14ac:dyDescent="0.25">
      <c r="A71" s="490"/>
      <c r="B71" s="490">
        <v>69</v>
      </c>
      <c r="C71" s="490">
        <v>567</v>
      </c>
      <c r="D71" s="490">
        <v>0</v>
      </c>
      <c r="E71" s="490">
        <v>340</v>
      </c>
      <c r="F71" s="490">
        <f t="shared" si="9"/>
        <v>227</v>
      </c>
      <c r="G71" s="491">
        <f>'КТПн-37-142 '!M91</f>
        <v>27.745739999999998</v>
      </c>
      <c r="H71" s="491">
        <f t="shared" si="6"/>
        <v>539.25426000000004</v>
      </c>
      <c r="I71" s="822"/>
      <c r="J71" s="490">
        <v>69</v>
      </c>
      <c r="K71" s="492" t="s">
        <v>999</v>
      </c>
      <c r="L71" s="490"/>
      <c r="M71" s="490"/>
      <c r="N71" s="490"/>
      <c r="O71" s="490"/>
      <c r="P71" s="491"/>
      <c r="Q71" s="623">
        <f t="shared" si="8"/>
        <v>227</v>
      </c>
      <c r="R71" s="629">
        <f t="shared" si="11"/>
        <v>539.25426000000004</v>
      </c>
    </row>
    <row r="72" spans="1:18" ht="13.5" thickBot="1" x14ac:dyDescent="0.25">
      <c r="A72" s="490">
        <v>60</v>
      </c>
      <c r="B72" s="490">
        <v>70</v>
      </c>
      <c r="C72" s="490">
        <f>'Данные по ТП'!D120*0.9</f>
        <v>360</v>
      </c>
      <c r="D72" s="492">
        <v>0</v>
      </c>
      <c r="E72" s="490">
        <v>510</v>
      </c>
      <c r="F72" s="490">
        <f t="shared" si="9"/>
        <v>-150</v>
      </c>
      <c r="G72" s="491">
        <f>'ТП-70-83'!M23</f>
        <v>88.032780000000002</v>
      </c>
      <c r="H72" s="491">
        <f t="shared" si="6"/>
        <v>271.96722</v>
      </c>
      <c r="I72" s="822"/>
      <c r="J72" s="490">
        <v>70</v>
      </c>
      <c r="K72" s="492" t="s">
        <v>997</v>
      </c>
      <c r="L72" s="490"/>
      <c r="M72" s="490"/>
      <c r="N72" s="490"/>
      <c r="O72" s="490"/>
      <c r="P72" s="491"/>
      <c r="Q72" s="490">
        <f t="shared" si="8"/>
        <v>-150</v>
      </c>
      <c r="R72" s="629">
        <f t="shared" si="11"/>
        <v>271.96722</v>
      </c>
    </row>
    <row r="73" spans="1:18" ht="13.5" thickBot="1" x14ac:dyDescent="0.25">
      <c r="A73" s="490">
        <v>61</v>
      </c>
      <c r="B73" s="490">
        <v>71</v>
      </c>
      <c r="C73" s="490">
        <f>'Данные по ТП'!D121*0.9</f>
        <v>360</v>
      </c>
      <c r="D73" s="490">
        <v>176</v>
      </c>
      <c r="E73" s="490">
        <v>521</v>
      </c>
      <c r="F73" s="490">
        <f t="shared" si="9"/>
        <v>-161</v>
      </c>
      <c r="G73" s="491">
        <f>'ТП-70-83'!M38</f>
        <v>163.73412000000002</v>
      </c>
      <c r="H73" s="491">
        <f t="shared" si="6"/>
        <v>196.26587999999998</v>
      </c>
      <c r="I73" s="822"/>
      <c r="J73" s="490">
        <v>71</v>
      </c>
      <c r="K73" s="490">
        <f>'Данные по ТП'!D122*0.9</f>
        <v>567</v>
      </c>
      <c r="L73" s="490">
        <v>158</v>
      </c>
      <c r="M73" s="490">
        <v>524</v>
      </c>
      <c r="N73" s="490">
        <f t="shared" si="10"/>
        <v>43</v>
      </c>
      <c r="O73" s="491">
        <f>'ТП-70-83'!M51</f>
        <v>114.40835999999999</v>
      </c>
      <c r="P73" s="491">
        <f t="shared" si="7"/>
        <v>452.59163999999998</v>
      </c>
      <c r="Q73" s="490">
        <f t="shared" si="8"/>
        <v>-118</v>
      </c>
      <c r="R73" s="629">
        <f t="shared" si="11"/>
        <v>648.85752000000002</v>
      </c>
    </row>
    <row r="74" spans="1:18" ht="13.5" thickBot="1" x14ac:dyDescent="0.25">
      <c r="A74" s="490">
        <v>62</v>
      </c>
      <c r="B74" s="490">
        <v>72</v>
      </c>
      <c r="C74" s="490">
        <f>'Данные по ТП'!D123*0.9</f>
        <v>567</v>
      </c>
      <c r="D74" s="490">
        <v>1085</v>
      </c>
      <c r="E74" s="490">
        <v>1431</v>
      </c>
      <c r="F74" s="490">
        <f t="shared" si="9"/>
        <v>-864</v>
      </c>
      <c r="G74" s="491">
        <f>'ТП-70-83'!M70</f>
        <v>410.02037999999993</v>
      </c>
      <c r="H74" s="491">
        <f t="shared" si="6"/>
        <v>156.97962000000007</v>
      </c>
      <c r="I74" s="822"/>
      <c r="J74" s="490">
        <v>72</v>
      </c>
      <c r="K74" s="490">
        <f>'Данные по ТП'!D124*0.9</f>
        <v>360</v>
      </c>
      <c r="L74" s="490">
        <v>426</v>
      </c>
      <c r="M74" s="490">
        <v>1407</v>
      </c>
      <c r="N74" s="490">
        <f t="shared" si="10"/>
        <v>-1047</v>
      </c>
      <c r="O74" s="491">
        <f>'ТП-70-83'!M87</f>
        <v>62.684820000000016</v>
      </c>
      <c r="P74" s="491">
        <f t="shared" si="7"/>
        <v>297.31518</v>
      </c>
      <c r="Q74" s="490">
        <f t="shared" si="8"/>
        <v>-1911</v>
      </c>
      <c r="R74" s="629">
        <f t="shared" si="11"/>
        <v>454.29480000000007</v>
      </c>
    </row>
    <row r="75" spans="1:18" ht="13.5" thickBot="1" x14ac:dyDescent="0.25">
      <c r="A75" s="490">
        <v>63</v>
      </c>
      <c r="B75" s="490">
        <v>73</v>
      </c>
      <c r="C75" s="490">
        <f>'Данные по ТП'!D125*0.9</f>
        <v>567</v>
      </c>
      <c r="D75" s="490">
        <v>190</v>
      </c>
      <c r="E75" s="490">
        <v>880</v>
      </c>
      <c r="F75" s="490">
        <f t="shared" si="9"/>
        <v>-313</v>
      </c>
      <c r="G75" s="491">
        <f>'ТП-70-83'!M103</f>
        <v>386.72766000000001</v>
      </c>
      <c r="H75" s="491">
        <f t="shared" si="6"/>
        <v>180.27233999999999</v>
      </c>
      <c r="I75" s="822"/>
      <c r="J75" s="490">
        <v>73</v>
      </c>
      <c r="K75" s="490">
        <f>'Данные по ТП'!D126*0.9</f>
        <v>567</v>
      </c>
      <c r="L75" s="490">
        <v>279</v>
      </c>
      <c r="M75" s="490">
        <v>880</v>
      </c>
      <c r="N75" s="490">
        <f t="shared" si="10"/>
        <v>-313</v>
      </c>
      <c r="O75" s="491">
        <f>'ТП-70-83'!M118</f>
        <v>60.972120000000004</v>
      </c>
      <c r="P75" s="491">
        <f t="shared" si="7"/>
        <v>506.02787999999998</v>
      </c>
      <c r="Q75" s="490">
        <f t="shared" si="8"/>
        <v>-626</v>
      </c>
      <c r="R75" s="629">
        <f t="shared" si="11"/>
        <v>686.30021999999997</v>
      </c>
    </row>
    <row r="76" spans="1:18" ht="13.5" thickBot="1" x14ac:dyDescent="0.25">
      <c r="A76" s="490">
        <v>64</v>
      </c>
      <c r="B76" s="490">
        <v>74</v>
      </c>
      <c r="C76" s="490">
        <f>'Данные по ТП'!D127*0.9</f>
        <v>567</v>
      </c>
      <c r="D76" s="490">
        <v>54</v>
      </c>
      <c r="E76" s="490">
        <v>724</v>
      </c>
      <c r="F76" s="490">
        <f t="shared" si="9"/>
        <v>-157</v>
      </c>
      <c r="G76" s="491">
        <f>'ТП-70-83'!M134</f>
        <v>227.44656000000001</v>
      </c>
      <c r="H76" s="491">
        <f t="shared" si="6"/>
        <v>339.55344000000002</v>
      </c>
      <c r="I76" s="822"/>
      <c r="J76" s="630">
        <v>74</v>
      </c>
      <c r="K76" s="630">
        <f>'Данные по ТП'!D128*0.9</f>
        <v>567</v>
      </c>
      <c r="L76" s="630">
        <v>614</v>
      </c>
      <c r="M76" s="630">
        <v>885</v>
      </c>
      <c r="N76" s="630">
        <f t="shared" si="10"/>
        <v>-318</v>
      </c>
      <c r="O76" s="631">
        <f>'ТП-70-83'!M149</f>
        <v>148.31982000000002</v>
      </c>
      <c r="P76" s="631">
        <f t="shared" si="7"/>
        <v>418.68017999999995</v>
      </c>
      <c r="Q76" s="630">
        <f t="shared" si="8"/>
        <v>-475</v>
      </c>
      <c r="R76" s="632">
        <f t="shared" si="11"/>
        <v>758.23361999999997</v>
      </c>
    </row>
    <row r="77" spans="1:18" ht="13.5" thickBot="1" x14ac:dyDescent="0.25">
      <c r="A77" s="490">
        <v>65</v>
      </c>
      <c r="B77" s="490">
        <v>75</v>
      </c>
      <c r="C77" s="490">
        <f>'Данные по ТП'!D129*0.9</f>
        <v>567</v>
      </c>
      <c r="D77" s="490">
        <v>808</v>
      </c>
      <c r="E77" s="490">
        <v>858</v>
      </c>
      <c r="F77" s="490">
        <f t="shared" si="9"/>
        <v>-291</v>
      </c>
      <c r="G77" s="491">
        <f>'ТП-70-83'!M165</f>
        <v>196.61796000000004</v>
      </c>
      <c r="H77" s="491">
        <f t="shared" si="6"/>
        <v>370.38203999999996</v>
      </c>
      <c r="I77" s="822"/>
      <c r="J77" s="633">
        <v>75</v>
      </c>
      <c r="K77" s="334">
        <f>'Данные по ТП'!D130*0.9</f>
        <v>567</v>
      </c>
      <c r="L77" s="336">
        <v>0</v>
      </c>
      <c r="M77" s="334">
        <v>843</v>
      </c>
      <c r="N77" s="334">
        <f t="shared" si="10"/>
        <v>-276</v>
      </c>
      <c r="O77" s="335">
        <f>'ТП-70-83'!M181</f>
        <v>64.39752</v>
      </c>
      <c r="P77" s="335">
        <f t="shared" si="7"/>
        <v>502.60248000000001</v>
      </c>
      <c r="Q77" s="634">
        <f t="shared" si="8"/>
        <v>-567</v>
      </c>
      <c r="R77" s="635">
        <f t="shared" si="11"/>
        <v>872.98451999999997</v>
      </c>
    </row>
    <row r="78" spans="1:18" ht="21" customHeight="1" thickBot="1" x14ac:dyDescent="0.25">
      <c r="A78" s="832"/>
      <c r="B78" s="832"/>
      <c r="C78" s="832"/>
      <c r="D78" s="832"/>
      <c r="E78" s="832"/>
      <c r="F78" s="832"/>
      <c r="G78" s="832"/>
      <c r="H78" s="832"/>
      <c r="I78" s="628"/>
      <c r="J78" s="833"/>
      <c r="K78" s="833"/>
      <c r="L78" s="833"/>
      <c r="M78" s="833"/>
      <c r="N78" s="833"/>
      <c r="O78" s="833"/>
      <c r="P78" s="833"/>
      <c r="Q78" s="833"/>
      <c r="R78" s="833"/>
    </row>
    <row r="79" spans="1:18" ht="16.5" thickBot="1" x14ac:dyDescent="0.25">
      <c r="A79" s="334"/>
      <c r="B79" s="81" t="s">
        <v>5</v>
      </c>
      <c r="C79" s="828" t="s">
        <v>991</v>
      </c>
      <c r="D79" s="829"/>
      <c r="E79" s="829"/>
      <c r="F79" s="829"/>
      <c r="G79" s="829"/>
      <c r="H79" s="829"/>
      <c r="I79" s="822"/>
      <c r="J79" s="81" t="s">
        <v>5</v>
      </c>
      <c r="K79" s="828" t="s">
        <v>992</v>
      </c>
      <c r="L79" s="829"/>
      <c r="M79" s="829"/>
      <c r="N79" s="829"/>
      <c r="O79" s="829"/>
      <c r="P79" s="829"/>
      <c r="Q79" s="614" t="s">
        <v>1307</v>
      </c>
      <c r="R79" s="615" t="s">
        <v>993</v>
      </c>
    </row>
    <row r="80" spans="1:18" ht="16.5" thickBot="1" x14ac:dyDescent="0.25">
      <c r="A80" s="636"/>
      <c r="B80" s="617" t="s">
        <v>6</v>
      </c>
      <c r="C80" s="617" t="s">
        <v>1338</v>
      </c>
      <c r="D80" s="617" t="s">
        <v>1339</v>
      </c>
      <c r="E80" s="617" t="s">
        <v>1340</v>
      </c>
      <c r="F80" s="618" t="s">
        <v>1341</v>
      </c>
      <c r="G80" s="618" t="s">
        <v>1342</v>
      </c>
      <c r="H80" s="618" t="s">
        <v>1343</v>
      </c>
      <c r="I80" s="822"/>
      <c r="J80" s="617" t="s">
        <v>6</v>
      </c>
      <c r="K80" s="617" t="s">
        <v>1338</v>
      </c>
      <c r="L80" s="617" t="s">
        <v>1339</v>
      </c>
      <c r="M80" s="617" t="s">
        <v>1340</v>
      </c>
      <c r="N80" s="618" t="s">
        <v>1341</v>
      </c>
      <c r="O80" s="618" t="s">
        <v>1342</v>
      </c>
      <c r="P80" s="618" t="s">
        <v>1343</v>
      </c>
      <c r="Q80" s="619" t="s">
        <v>994</v>
      </c>
      <c r="R80" s="620" t="s">
        <v>995</v>
      </c>
    </row>
    <row r="81" spans="1:18" ht="13.5" thickBot="1" x14ac:dyDescent="0.25">
      <c r="A81" s="490">
        <v>66</v>
      </c>
      <c r="B81" s="490">
        <v>76</v>
      </c>
      <c r="C81" s="490">
        <f>'Данные по ТП'!D131*0.9</f>
        <v>567</v>
      </c>
      <c r="D81" s="490">
        <v>106</v>
      </c>
      <c r="E81" s="490">
        <v>672</v>
      </c>
      <c r="F81" s="490">
        <f>C81-E81</f>
        <v>-105</v>
      </c>
      <c r="G81" s="491">
        <f>'ТП-70-83'!M193</f>
        <v>84.264839999999992</v>
      </c>
      <c r="H81" s="491">
        <f t="shared" ref="H81:H107" si="12">C81-G81</f>
        <v>482.73516000000001</v>
      </c>
      <c r="I81" s="822"/>
      <c r="J81" s="490">
        <v>76</v>
      </c>
      <c r="K81" s="490">
        <f>'Данные по ТП'!D132*0.9</f>
        <v>567</v>
      </c>
      <c r="L81" s="490">
        <v>430</v>
      </c>
      <c r="M81" s="490">
        <v>730</v>
      </c>
      <c r="N81" s="490">
        <f>K81-M81</f>
        <v>-163</v>
      </c>
      <c r="O81" s="491">
        <f>'ТП-70-83'!M206</f>
        <v>53.093699999999998</v>
      </c>
      <c r="P81" s="491">
        <f t="shared" ref="P81:P107" si="13">K81-O81</f>
        <v>513.90629999999999</v>
      </c>
      <c r="Q81" s="490">
        <f t="shared" ref="Q81:Q107" si="14">N81+F81</f>
        <v>-268</v>
      </c>
      <c r="R81" s="637">
        <f>P81+H81</f>
        <v>996.64146000000005</v>
      </c>
    </row>
    <row r="82" spans="1:18" ht="13.5" thickBot="1" x14ac:dyDescent="0.25">
      <c r="A82" s="490">
        <v>67</v>
      </c>
      <c r="B82" s="490">
        <v>77</v>
      </c>
      <c r="C82" s="490">
        <f>'Данные по ТП'!D133*0.9</f>
        <v>567</v>
      </c>
      <c r="D82" s="490">
        <v>423</v>
      </c>
      <c r="E82" s="490">
        <v>587</v>
      </c>
      <c r="F82" s="490">
        <f t="shared" ref="F82:F107" si="15">C82-E82</f>
        <v>-20</v>
      </c>
      <c r="G82" s="491">
        <f>'ТП-70-83'!M221</f>
        <v>152.08776</v>
      </c>
      <c r="H82" s="491">
        <f t="shared" si="12"/>
        <v>414.91224</v>
      </c>
      <c r="I82" s="822"/>
      <c r="J82" s="490">
        <v>77</v>
      </c>
      <c r="K82" s="490">
        <f>'Данные по ТП'!D134*0.9</f>
        <v>567</v>
      </c>
      <c r="L82" s="490">
        <v>164</v>
      </c>
      <c r="M82" s="490">
        <v>545</v>
      </c>
      <c r="N82" s="490">
        <f t="shared" ref="N82:N106" si="16">K82-M82</f>
        <v>22</v>
      </c>
      <c r="O82" s="491">
        <f>'ТП-70-83'!M234</f>
        <v>19.52478</v>
      </c>
      <c r="P82" s="491">
        <f t="shared" si="13"/>
        <v>547.47522000000004</v>
      </c>
      <c r="Q82" s="623">
        <f t="shared" si="14"/>
        <v>2</v>
      </c>
      <c r="R82" s="637">
        <f t="shared" ref="R82:R107" si="17">P82+H82</f>
        <v>962.38746000000003</v>
      </c>
    </row>
    <row r="83" spans="1:18" ht="13.5" thickBot="1" x14ac:dyDescent="0.25">
      <c r="A83" s="490">
        <v>68</v>
      </c>
      <c r="B83" s="490">
        <v>78</v>
      </c>
      <c r="C83" s="490">
        <f>'Данные по ТП'!D135*0.9</f>
        <v>567</v>
      </c>
      <c r="D83" s="490">
        <v>283</v>
      </c>
      <c r="E83" s="490">
        <v>649</v>
      </c>
      <c r="F83" s="490">
        <f t="shared" si="15"/>
        <v>-82</v>
      </c>
      <c r="G83" s="491">
        <f>'ТП-70-83'!M249</f>
        <v>49.325760000000002</v>
      </c>
      <c r="H83" s="491">
        <f t="shared" si="12"/>
        <v>517.67424000000005</v>
      </c>
      <c r="I83" s="822"/>
      <c r="J83" s="490">
        <v>78</v>
      </c>
      <c r="K83" s="490">
        <f>'Данные по ТП'!D136*0.9</f>
        <v>567</v>
      </c>
      <c r="L83" s="490">
        <v>367</v>
      </c>
      <c r="M83" s="490">
        <v>649</v>
      </c>
      <c r="N83" s="490">
        <f t="shared" si="16"/>
        <v>-82</v>
      </c>
      <c r="O83" s="491">
        <f>'ТП-70-83'!M263</f>
        <v>114.40836000000002</v>
      </c>
      <c r="P83" s="491">
        <f t="shared" si="13"/>
        <v>452.59163999999998</v>
      </c>
      <c r="Q83" s="490">
        <f t="shared" si="14"/>
        <v>-164</v>
      </c>
      <c r="R83" s="637">
        <f t="shared" si="17"/>
        <v>970.26588000000004</v>
      </c>
    </row>
    <row r="84" spans="1:18" ht="13.5" thickBot="1" x14ac:dyDescent="0.25">
      <c r="A84" s="490">
        <v>69</v>
      </c>
      <c r="B84" s="490">
        <v>79</v>
      </c>
      <c r="C84" s="490">
        <f>'Данные по ТП'!D137*0.9</f>
        <v>567</v>
      </c>
      <c r="D84" s="492">
        <v>0</v>
      </c>
      <c r="E84" s="490">
        <v>905</v>
      </c>
      <c r="F84" s="490">
        <f t="shared" si="15"/>
        <v>-338</v>
      </c>
      <c r="G84" s="491">
        <f>'ТП-70-83'!M279</f>
        <v>75.016259999999988</v>
      </c>
      <c r="H84" s="491">
        <f t="shared" si="12"/>
        <v>491.98374000000001</v>
      </c>
      <c r="I84" s="822"/>
      <c r="J84" s="490">
        <v>79</v>
      </c>
      <c r="K84" s="490">
        <f>'Данные по ТП'!D138*0.9</f>
        <v>567</v>
      </c>
      <c r="L84" s="490">
        <v>430</v>
      </c>
      <c r="M84" s="490">
        <v>526</v>
      </c>
      <c r="N84" s="490">
        <f t="shared" si="16"/>
        <v>41</v>
      </c>
      <c r="O84" s="491">
        <f>'ТП-70-83'!M290</f>
        <v>95.911200000000008</v>
      </c>
      <c r="P84" s="491">
        <f t="shared" si="13"/>
        <v>471.08879999999999</v>
      </c>
      <c r="Q84" s="490">
        <f t="shared" si="14"/>
        <v>-297</v>
      </c>
      <c r="R84" s="637">
        <f t="shared" si="17"/>
        <v>963.07254</v>
      </c>
    </row>
    <row r="85" spans="1:18" ht="13.5" thickBot="1" x14ac:dyDescent="0.25">
      <c r="A85" s="490">
        <v>70</v>
      </c>
      <c r="B85" s="490">
        <v>80</v>
      </c>
      <c r="C85" s="490">
        <f>'Данные по ТП'!D139*0.9</f>
        <v>225</v>
      </c>
      <c r="D85" s="490">
        <v>66</v>
      </c>
      <c r="E85" s="490">
        <v>215</v>
      </c>
      <c r="F85" s="490">
        <f t="shared" si="15"/>
        <v>10</v>
      </c>
      <c r="G85" s="491">
        <f>'ТП-70-83'!M303</f>
        <v>58.574340000000007</v>
      </c>
      <c r="H85" s="491">
        <f t="shared" si="12"/>
        <v>166.42565999999999</v>
      </c>
      <c r="I85" s="822"/>
      <c r="J85" s="490">
        <v>80</v>
      </c>
      <c r="K85" s="490">
        <f>'Данные по ТП'!D140*0.9</f>
        <v>225</v>
      </c>
      <c r="L85" s="492">
        <v>0</v>
      </c>
      <c r="M85" s="490">
        <v>132</v>
      </c>
      <c r="N85" s="490">
        <f t="shared" si="16"/>
        <v>93</v>
      </c>
      <c r="O85" s="491">
        <f>'ТП-70-83'!M314</f>
        <v>80.154359999999997</v>
      </c>
      <c r="P85" s="491">
        <f t="shared" si="13"/>
        <v>144.84564</v>
      </c>
      <c r="Q85" s="623">
        <f t="shared" si="14"/>
        <v>103</v>
      </c>
      <c r="R85" s="637">
        <f t="shared" si="17"/>
        <v>311.2713</v>
      </c>
    </row>
    <row r="86" spans="1:18" ht="13.5" thickBot="1" x14ac:dyDescent="0.25">
      <c r="A86" s="490">
        <v>71</v>
      </c>
      <c r="B86" s="490">
        <v>81</v>
      </c>
      <c r="C86" s="490">
        <f>'Данные по ТП'!D141*0.9</f>
        <v>360</v>
      </c>
      <c r="D86" s="490">
        <v>155</v>
      </c>
      <c r="E86" s="490">
        <v>370</v>
      </c>
      <c r="F86" s="490">
        <f t="shared" si="15"/>
        <v>-10</v>
      </c>
      <c r="G86" s="491">
        <f>'ТП-70-83'!M326</f>
        <v>3.4254000000000002</v>
      </c>
      <c r="H86" s="491">
        <f t="shared" si="12"/>
        <v>356.57459999999998</v>
      </c>
      <c r="I86" s="822"/>
      <c r="J86" s="490">
        <v>81</v>
      </c>
      <c r="K86" s="490">
        <f>'Данные по ТП'!D142*0.9</f>
        <v>360</v>
      </c>
      <c r="L86" s="490">
        <v>166</v>
      </c>
      <c r="M86" s="490">
        <v>321</v>
      </c>
      <c r="N86" s="490">
        <f t="shared" si="16"/>
        <v>39</v>
      </c>
      <c r="O86" s="491">
        <f>'ТП-70-83'!M337</f>
        <v>50.695920000000001</v>
      </c>
      <c r="P86" s="491">
        <f t="shared" si="13"/>
        <v>309.30408</v>
      </c>
      <c r="Q86" s="490">
        <f t="shared" si="14"/>
        <v>29</v>
      </c>
      <c r="R86" s="637">
        <f t="shared" si="17"/>
        <v>665.87868000000003</v>
      </c>
    </row>
    <row r="87" spans="1:18" ht="13.5" thickBot="1" x14ac:dyDescent="0.25">
      <c r="A87" s="490">
        <v>72</v>
      </c>
      <c r="B87" s="490">
        <v>82</v>
      </c>
      <c r="C87" s="490">
        <f>'Данные по ТП'!D143*0.9</f>
        <v>567</v>
      </c>
      <c r="D87" s="490">
        <v>160</v>
      </c>
      <c r="E87" s="490">
        <v>735</v>
      </c>
      <c r="F87" s="490">
        <f t="shared" si="15"/>
        <v>-168</v>
      </c>
      <c r="G87" s="491">
        <f>'ТП-70-83'!M353</f>
        <v>193.87763999999999</v>
      </c>
      <c r="H87" s="491">
        <f t="shared" si="12"/>
        <v>373.12236000000001</v>
      </c>
      <c r="I87" s="822"/>
      <c r="J87" s="490">
        <v>82</v>
      </c>
      <c r="K87" s="490">
        <f>'Данные по ТП'!D144*0.9</f>
        <v>567</v>
      </c>
      <c r="L87" s="490">
        <v>340</v>
      </c>
      <c r="M87" s="490">
        <v>735</v>
      </c>
      <c r="N87" s="490">
        <f t="shared" si="16"/>
        <v>-168</v>
      </c>
      <c r="O87" s="491">
        <f>'ТП-70-83'!M367</f>
        <v>95.568659999999994</v>
      </c>
      <c r="P87" s="491">
        <f t="shared" si="13"/>
        <v>471.43133999999998</v>
      </c>
      <c r="Q87" s="490">
        <f t="shared" si="14"/>
        <v>-336</v>
      </c>
      <c r="R87" s="637">
        <f t="shared" si="17"/>
        <v>844.55369999999994</v>
      </c>
    </row>
    <row r="88" spans="1:18" ht="13.5" thickBot="1" x14ac:dyDescent="0.25">
      <c r="A88" s="490">
        <v>73</v>
      </c>
      <c r="B88" s="490">
        <v>83</v>
      </c>
      <c r="C88" s="490">
        <f>'Данные по ТП'!D145*0.9</f>
        <v>567</v>
      </c>
      <c r="D88" s="490">
        <v>264</v>
      </c>
      <c r="E88" s="490">
        <v>677</v>
      </c>
      <c r="F88" s="490">
        <f t="shared" si="15"/>
        <v>-110</v>
      </c>
      <c r="G88" s="491">
        <f>'ТП-70-83'!M387</f>
        <v>45.55782</v>
      </c>
      <c r="H88" s="491">
        <f t="shared" si="12"/>
        <v>521.44218000000001</v>
      </c>
      <c r="I88" s="822"/>
      <c r="J88" s="490">
        <v>83</v>
      </c>
      <c r="K88" s="490">
        <f>'Данные по ТП'!D146*0.9</f>
        <v>567</v>
      </c>
      <c r="L88" s="490">
        <v>359</v>
      </c>
      <c r="M88" s="490">
        <v>809</v>
      </c>
      <c r="N88" s="490">
        <f t="shared" si="16"/>
        <v>-242</v>
      </c>
      <c r="O88" s="491">
        <f>'ТП-70-83'!M410</f>
        <v>376.79400000000004</v>
      </c>
      <c r="P88" s="491">
        <f t="shared" si="13"/>
        <v>190.20599999999996</v>
      </c>
      <c r="Q88" s="490">
        <f t="shared" si="14"/>
        <v>-352</v>
      </c>
      <c r="R88" s="637">
        <f t="shared" si="17"/>
        <v>711.64817999999991</v>
      </c>
    </row>
    <row r="89" spans="1:18" ht="13.5" thickBot="1" x14ac:dyDescent="0.25">
      <c r="A89" s="490">
        <v>74</v>
      </c>
      <c r="B89" s="490">
        <v>90</v>
      </c>
      <c r="C89" s="490">
        <f>'Данные по ТП'!D147*0.9</f>
        <v>567</v>
      </c>
      <c r="D89" s="490">
        <v>214</v>
      </c>
      <c r="E89" s="490">
        <v>1396</v>
      </c>
      <c r="F89" s="490">
        <f t="shared" si="15"/>
        <v>-829</v>
      </c>
      <c r="G89" s="491">
        <f>'ТП-90-100'!M25</f>
        <v>381.24702000000002</v>
      </c>
      <c r="H89" s="491">
        <f t="shared" si="12"/>
        <v>185.75297999999998</v>
      </c>
      <c r="I89" s="822"/>
      <c r="J89" s="490">
        <v>90</v>
      </c>
      <c r="K89" s="490">
        <f>'Данные по ТП'!D148*0.9</f>
        <v>567</v>
      </c>
      <c r="L89" s="490">
        <v>666</v>
      </c>
      <c r="M89" s="490">
        <v>1451</v>
      </c>
      <c r="N89" s="490">
        <f t="shared" si="16"/>
        <v>-884</v>
      </c>
      <c r="O89" s="491">
        <f>'ТП-90-100'!M44</f>
        <v>211.68972000000002</v>
      </c>
      <c r="P89" s="491">
        <f t="shared" si="13"/>
        <v>355.31027999999998</v>
      </c>
      <c r="Q89" s="490">
        <f t="shared" si="14"/>
        <v>-1713</v>
      </c>
      <c r="R89" s="637">
        <f t="shared" si="17"/>
        <v>541.0632599999999</v>
      </c>
    </row>
    <row r="90" spans="1:18" ht="13.5" thickBot="1" x14ac:dyDescent="0.25">
      <c r="A90" s="490">
        <v>75</v>
      </c>
      <c r="B90" s="490">
        <v>91</v>
      </c>
      <c r="C90" s="490">
        <f>'Данные по ТП'!D149*0.9</f>
        <v>567</v>
      </c>
      <c r="D90" s="490">
        <v>67</v>
      </c>
      <c r="E90" s="490">
        <v>1097</v>
      </c>
      <c r="F90" s="490">
        <f t="shared" si="15"/>
        <v>-530</v>
      </c>
      <c r="G90" s="491">
        <f>'ТП-90-100'!M64</f>
        <v>189.76715999999999</v>
      </c>
      <c r="H90" s="491">
        <f t="shared" si="12"/>
        <v>377.23284000000001</v>
      </c>
      <c r="I90" s="822"/>
      <c r="J90" s="490">
        <v>91</v>
      </c>
      <c r="K90" s="490">
        <f>'Данные по ТП'!D150*0.9</f>
        <v>567</v>
      </c>
      <c r="L90" s="490">
        <v>727</v>
      </c>
      <c r="M90" s="490">
        <v>829</v>
      </c>
      <c r="N90" s="490">
        <f t="shared" si="16"/>
        <v>-262</v>
      </c>
      <c r="O90" s="491">
        <f>'ТП-90-100'!M79</f>
        <v>31.85622</v>
      </c>
      <c r="P90" s="491">
        <f t="shared" si="13"/>
        <v>535.14377999999999</v>
      </c>
      <c r="Q90" s="490">
        <f t="shared" si="14"/>
        <v>-792</v>
      </c>
      <c r="R90" s="637">
        <f t="shared" si="17"/>
        <v>912.37662</v>
      </c>
    </row>
    <row r="91" spans="1:18" ht="13.5" thickBot="1" x14ac:dyDescent="0.25">
      <c r="A91" s="490">
        <v>76</v>
      </c>
      <c r="B91" s="490">
        <v>92</v>
      </c>
      <c r="C91" s="490">
        <f>'Данные по ТП'!D151*0.9</f>
        <v>567</v>
      </c>
      <c r="D91" s="490">
        <v>700</v>
      </c>
      <c r="E91" s="490">
        <v>1080</v>
      </c>
      <c r="F91" s="490">
        <f t="shared" si="15"/>
        <v>-513</v>
      </c>
      <c r="G91" s="491">
        <f>'ТП-90-100'!M95</f>
        <v>92.485799999999998</v>
      </c>
      <c r="H91" s="491">
        <f t="shared" si="12"/>
        <v>474.51420000000002</v>
      </c>
      <c r="I91" s="822"/>
      <c r="J91" s="490">
        <v>92</v>
      </c>
      <c r="K91" s="490">
        <f>'Данные по ТП'!D152*0.9</f>
        <v>567</v>
      </c>
      <c r="L91" s="490">
        <v>380</v>
      </c>
      <c r="M91" s="490">
        <v>1080</v>
      </c>
      <c r="N91" s="490">
        <f t="shared" si="16"/>
        <v>-513</v>
      </c>
      <c r="O91" s="491">
        <f>'ТП-90-100'!M110</f>
        <v>274.37454000000002</v>
      </c>
      <c r="P91" s="491">
        <f t="shared" si="13"/>
        <v>292.62545999999998</v>
      </c>
      <c r="Q91" s="490">
        <f t="shared" si="14"/>
        <v>-1026</v>
      </c>
      <c r="R91" s="637">
        <f t="shared" si="17"/>
        <v>767.13966000000005</v>
      </c>
    </row>
    <row r="92" spans="1:18" ht="13.5" thickBot="1" x14ac:dyDescent="0.25">
      <c r="A92" s="490">
        <v>77</v>
      </c>
      <c r="B92" s="490">
        <v>93</v>
      </c>
      <c r="C92" s="490">
        <f>'Данные по ТП'!D153*0.9</f>
        <v>567</v>
      </c>
      <c r="D92" s="490">
        <v>351</v>
      </c>
      <c r="E92" s="490">
        <v>1258</v>
      </c>
      <c r="F92" s="490">
        <f t="shared" si="15"/>
        <v>-691</v>
      </c>
      <c r="G92" s="491">
        <f>'ТП-90-100'!M130</f>
        <v>243.88848000000002</v>
      </c>
      <c r="H92" s="491">
        <f t="shared" si="12"/>
        <v>323.11151999999998</v>
      </c>
      <c r="I92" s="822"/>
      <c r="J92" s="490">
        <v>93</v>
      </c>
      <c r="K92" s="490">
        <f>'Данные по ТП'!D154*0.9</f>
        <v>567</v>
      </c>
      <c r="L92" s="490">
        <v>710</v>
      </c>
      <c r="M92" s="490">
        <v>1138</v>
      </c>
      <c r="N92" s="490">
        <f t="shared" si="16"/>
        <v>-571</v>
      </c>
      <c r="O92" s="491">
        <f>'ТП-90-100'!M149</f>
        <v>176.75063999999998</v>
      </c>
      <c r="P92" s="491">
        <f t="shared" si="13"/>
        <v>390.24936000000002</v>
      </c>
      <c r="Q92" s="490">
        <f t="shared" si="14"/>
        <v>-1262</v>
      </c>
      <c r="R92" s="637">
        <f t="shared" si="17"/>
        <v>713.36087999999995</v>
      </c>
    </row>
    <row r="93" spans="1:18" ht="13.5" thickBot="1" x14ac:dyDescent="0.25">
      <c r="A93" s="490">
        <v>78</v>
      </c>
      <c r="B93" s="490">
        <v>94</v>
      </c>
      <c r="C93" s="490">
        <f>'Данные по ТП'!D155*0.9</f>
        <v>567</v>
      </c>
      <c r="D93" s="490">
        <v>88</v>
      </c>
      <c r="E93" s="490">
        <v>1140</v>
      </c>
      <c r="F93" s="490">
        <f t="shared" si="15"/>
        <v>-573</v>
      </c>
      <c r="G93" s="491">
        <f>'ТП-90-100'!M169</f>
        <v>155.51316</v>
      </c>
      <c r="H93" s="491">
        <f t="shared" si="12"/>
        <v>411.48684000000003</v>
      </c>
      <c r="I93" s="822"/>
      <c r="J93" s="490">
        <v>94</v>
      </c>
      <c r="K93" s="490">
        <f>'Данные по ТП'!D156*0.9</f>
        <v>567</v>
      </c>
      <c r="L93" s="490">
        <v>905</v>
      </c>
      <c r="M93" s="490">
        <v>1266</v>
      </c>
      <c r="N93" s="490">
        <f t="shared" si="16"/>
        <v>-699</v>
      </c>
      <c r="O93" s="491">
        <f>'ТП-90-100'!M186</f>
        <v>168.18714</v>
      </c>
      <c r="P93" s="491">
        <f t="shared" si="13"/>
        <v>398.81286</v>
      </c>
      <c r="Q93" s="490">
        <f t="shared" si="14"/>
        <v>-1272</v>
      </c>
      <c r="R93" s="637">
        <f t="shared" si="17"/>
        <v>810.29970000000003</v>
      </c>
    </row>
    <row r="94" spans="1:18" ht="15.75" thickBot="1" x14ac:dyDescent="0.25">
      <c r="A94" s="490">
        <v>79</v>
      </c>
      <c r="B94" s="490">
        <v>95</v>
      </c>
      <c r="C94" s="490">
        <f>'Данные по ТП'!D157*0.9</f>
        <v>225</v>
      </c>
      <c r="D94" s="490">
        <v>50</v>
      </c>
      <c r="E94" s="490">
        <v>253</v>
      </c>
      <c r="F94" s="490">
        <f t="shared" si="15"/>
        <v>-28</v>
      </c>
      <c r="G94" s="491">
        <f>'ТП-90-100'!M199</f>
        <v>56.519099999999995</v>
      </c>
      <c r="H94" s="491">
        <f t="shared" si="12"/>
        <v>168.48090000000002</v>
      </c>
      <c r="I94" s="822"/>
      <c r="J94" s="490">
        <v>95</v>
      </c>
      <c r="K94" s="494">
        <f>'Данные по ТП'!D158*0.9</f>
        <v>360</v>
      </c>
      <c r="L94" s="493">
        <v>203</v>
      </c>
      <c r="M94" s="494">
        <v>253</v>
      </c>
      <c r="N94" s="490">
        <f t="shared" si="16"/>
        <v>107</v>
      </c>
      <c r="O94" s="495">
        <f>'ТП-90-100'!M209</f>
        <v>39.734639999999999</v>
      </c>
      <c r="P94" s="491">
        <f t="shared" si="13"/>
        <v>320.26535999999999</v>
      </c>
      <c r="Q94" s="623">
        <f t="shared" si="14"/>
        <v>79</v>
      </c>
      <c r="R94" s="637">
        <f t="shared" si="17"/>
        <v>488.74626000000001</v>
      </c>
    </row>
    <row r="95" spans="1:18" ht="13.5" thickBot="1" x14ac:dyDescent="0.25">
      <c r="A95" s="490">
        <v>80</v>
      </c>
      <c r="B95" s="490">
        <v>96</v>
      </c>
      <c r="C95" s="490">
        <f>'Данные по ТП'!D159*0.9</f>
        <v>360</v>
      </c>
      <c r="D95" s="490">
        <v>243</v>
      </c>
      <c r="E95" s="490">
        <v>528</v>
      </c>
      <c r="F95" s="490">
        <f t="shared" si="15"/>
        <v>-168</v>
      </c>
      <c r="G95" s="491">
        <f>'ТП-90-100'!M225</f>
        <v>108.92771999999999</v>
      </c>
      <c r="H95" s="491">
        <f t="shared" si="12"/>
        <v>251.07228000000001</v>
      </c>
      <c r="I95" s="822"/>
      <c r="J95" s="490">
        <v>96</v>
      </c>
      <c r="K95" s="490">
        <f>'Данные по ТП'!D160*0.9</f>
        <v>360</v>
      </c>
      <c r="L95" s="490">
        <v>156</v>
      </c>
      <c r="M95" s="490">
        <v>548</v>
      </c>
      <c r="N95" s="490">
        <f t="shared" si="16"/>
        <v>-188</v>
      </c>
      <c r="O95" s="491">
        <f>'ТП-90-100'!M240</f>
        <v>58.574339999999999</v>
      </c>
      <c r="P95" s="491">
        <f t="shared" si="13"/>
        <v>301.42565999999999</v>
      </c>
      <c r="Q95" s="490">
        <f t="shared" si="14"/>
        <v>-356</v>
      </c>
      <c r="R95" s="637">
        <f t="shared" si="17"/>
        <v>552.49793999999997</v>
      </c>
    </row>
    <row r="96" spans="1:18" ht="13.5" thickBot="1" x14ac:dyDescent="0.25">
      <c r="A96" s="490">
        <v>81</v>
      </c>
      <c r="B96" s="490">
        <v>97</v>
      </c>
      <c r="C96" s="490">
        <f>'Данные по ТП'!D161*0.9</f>
        <v>567</v>
      </c>
      <c r="D96" s="490">
        <v>371</v>
      </c>
      <c r="E96" s="490">
        <v>880</v>
      </c>
      <c r="F96" s="490">
        <f t="shared" si="15"/>
        <v>-313</v>
      </c>
      <c r="G96" s="491">
        <f>'ТП-90-100'!M256</f>
        <v>109.95533999999999</v>
      </c>
      <c r="H96" s="491">
        <f t="shared" si="12"/>
        <v>457.04466000000002</v>
      </c>
      <c r="I96" s="822"/>
      <c r="J96" s="490">
        <v>97</v>
      </c>
      <c r="K96" s="490">
        <f>'Данные по ТП'!D162*0.9</f>
        <v>567</v>
      </c>
      <c r="L96" s="490">
        <v>509</v>
      </c>
      <c r="M96" s="490">
        <v>880</v>
      </c>
      <c r="N96" s="490">
        <f t="shared" si="16"/>
        <v>-313</v>
      </c>
      <c r="O96" s="491">
        <f>'ТП-90-100'!M271</f>
        <v>132.90552</v>
      </c>
      <c r="P96" s="491">
        <f t="shared" si="13"/>
        <v>434.09447999999998</v>
      </c>
      <c r="Q96" s="490">
        <f t="shared" si="14"/>
        <v>-626</v>
      </c>
      <c r="R96" s="637">
        <f t="shared" si="17"/>
        <v>891.13914</v>
      </c>
    </row>
    <row r="97" spans="1:18" ht="13.5" thickBot="1" x14ac:dyDescent="0.25">
      <c r="A97" s="490">
        <v>82</v>
      </c>
      <c r="B97" s="490">
        <v>98</v>
      </c>
      <c r="C97" s="490">
        <f>'Данные по ТП'!D163*0.9</f>
        <v>360</v>
      </c>
      <c r="D97" s="490">
        <v>531</v>
      </c>
      <c r="E97" s="490">
        <v>1038</v>
      </c>
      <c r="F97" s="490">
        <f t="shared" si="15"/>
        <v>-678</v>
      </c>
      <c r="G97" s="491">
        <f>'ТП-90-100'!M289</f>
        <v>116.12106</v>
      </c>
      <c r="H97" s="491">
        <f t="shared" si="12"/>
        <v>243.87894</v>
      </c>
      <c r="I97" s="822"/>
      <c r="J97" s="490">
        <v>98</v>
      </c>
      <c r="K97" s="490">
        <f>'Данные по ТП'!D164*0.9</f>
        <v>360</v>
      </c>
      <c r="L97" s="490">
        <v>508</v>
      </c>
      <c r="M97" s="490">
        <v>1188</v>
      </c>
      <c r="N97" s="490">
        <f t="shared" si="16"/>
        <v>-828</v>
      </c>
      <c r="O97" s="491">
        <f>'ТП-90-100'!M308</f>
        <v>122.97186000000001</v>
      </c>
      <c r="P97" s="491">
        <f t="shared" si="13"/>
        <v>237.02814000000001</v>
      </c>
      <c r="Q97" s="490">
        <f t="shared" si="14"/>
        <v>-1506</v>
      </c>
      <c r="R97" s="637">
        <f t="shared" si="17"/>
        <v>480.90708000000001</v>
      </c>
    </row>
    <row r="98" spans="1:18" ht="13.5" thickBot="1" x14ac:dyDescent="0.25">
      <c r="A98" s="490">
        <v>83</v>
      </c>
      <c r="B98" s="490">
        <v>99</v>
      </c>
      <c r="C98" s="490">
        <f>'Данные по ТП'!D165*0.9</f>
        <v>360</v>
      </c>
      <c r="D98" s="490">
        <v>105</v>
      </c>
      <c r="E98" s="490">
        <v>714</v>
      </c>
      <c r="F98" s="490">
        <f t="shared" si="15"/>
        <v>-354</v>
      </c>
      <c r="G98" s="491">
        <f>'ТП-90-100'!M328</f>
        <v>80.839439999999996</v>
      </c>
      <c r="H98" s="491">
        <f t="shared" si="12"/>
        <v>279.16056000000003</v>
      </c>
      <c r="I98" s="822"/>
      <c r="J98" s="490">
        <v>99</v>
      </c>
      <c r="K98" s="490">
        <f>'Данные по ТП'!D166*0.9</f>
        <v>567</v>
      </c>
      <c r="L98" s="490">
        <v>394</v>
      </c>
      <c r="M98" s="490">
        <v>499</v>
      </c>
      <c r="N98" s="490">
        <f t="shared" si="16"/>
        <v>68</v>
      </c>
      <c r="O98" s="491">
        <f>'ТП-90-100'!M343</f>
        <v>102.762</v>
      </c>
      <c r="P98" s="491">
        <f t="shared" si="13"/>
        <v>464.238</v>
      </c>
      <c r="Q98" s="490">
        <f t="shared" si="14"/>
        <v>-286</v>
      </c>
      <c r="R98" s="637">
        <f t="shared" si="17"/>
        <v>743.39856000000009</v>
      </c>
    </row>
    <row r="99" spans="1:18" ht="13.5" thickBot="1" x14ac:dyDescent="0.25">
      <c r="A99" s="490">
        <v>84</v>
      </c>
      <c r="B99" s="490">
        <v>100</v>
      </c>
      <c r="C99" s="490">
        <f>'Данные по ТП'!D167*0.9</f>
        <v>567</v>
      </c>
      <c r="D99" s="490">
        <v>655</v>
      </c>
      <c r="E99" s="490">
        <v>1120</v>
      </c>
      <c r="F99" s="490">
        <f t="shared" si="15"/>
        <v>-553</v>
      </c>
      <c r="G99" s="491">
        <f>'ТП-90-100'!M358</f>
        <v>114.40836</v>
      </c>
      <c r="H99" s="491">
        <f t="shared" si="12"/>
        <v>452.59163999999998</v>
      </c>
      <c r="I99" s="822"/>
      <c r="J99" s="490">
        <v>100</v>
      </c>
      <c r="K99" s="490">
        <f>'Данные по ТП'!D168*0.9</f>
        <v>567</v>
      </c>
      <c r="L99" s="490">
        <v>296</v>
      </c>
      <c r="M99" s="490">
        <v>1120</v>
      </c>
      <c r="N99" s="490">
        <f t="shared" si="16"/>
        <v>-553</v>
      </c>
      <c r="O99" s="491">
        <f>'ТП-90-100'!M374</f>
        <v>193.19255999999999</v>
      </c>
      <c r="P99" s="491">
        <f t="shared" si="13"/>
        <v>373.80744000000004</v>
      </c>
      <c r="Q99" s="490">
        <f t="shared" si="14"/>
        <v>-1106</v>
      </c>
      <c r="R99" s="637">
        <f t="shared" si="17"/>
        <v>826.39908000000003</v>
      </c>
    </row>
    <row r="100" spans="1:18" ht="13.5" thickBot="1" x14ac:dyDescent="0.25">
      <c r="A100" s="490">
        <v>85</v>
      </c>
      <c r="B100" s="490">
        <v>102</v>
      </c>
      <c r="C100" s="490">
        <f>'Данные по ТП'!D171*0.9</f>
        <v>0</v>
      </c>
      <c r="D100" s="492">
        <v>0</v>
      </c>
      <c r="E100" s="490">
        <v>8</v>
      </c>
      <c r="F100" s="490">
        <f t="shared" si="15"/>
        <v>-8</v>
      </c>
      <c r="G100" s="491">
        <f>'ТП-101-110'!M19</f>
        <v>6.8507999999999996</v>
      </c>
      <c r="H100" s="491">
        <f t="shared" si="12"/>
        <v>-6.8507999999999996</v>
      </c>
      <c r="I100" s="822"/>
      <c r="J100" s="490">
        <v>102</v>
      </c>
      <c r="K100" s="492" t="s">
        <v>999</v>
      </c>
      <c r="L100" s="490"/>
      <c r="M100" s="490"/>
      <c r="N100" s="490"/>
      <c r="O100" s="490"/>
      <c r="P100" s="491"/>
      <c r="Q100" s="623">
        <f t="shared" si="14"/>
        <v>-8</v>
      </c>
      <c r="R100" s="637">
        <f t="shared" si="17"/>
        <v>-6.8507999999999996</v>
      </c>
    </row>
    <row r="101" spans="1:18" ht="13.5" thickBot="1" x14ac:dyDescent="0.25">
      <c r="A101" s="490">
        <v>86</v>
      </c>
      <c r="B101" s="490">
        <v>103</v>
      </c>
      <c r="C101" s="490">
        <f>'Данные по ТП'!D172*0.9</f>
        <v>360</v>
      </c>
      <c r="D101" s="490">
        <v>300</v>
      </c>
      <c r="E101" s="490">
        <v>300</v>
      </c>
      <c r="F101" s="490">
        <f t="shared" si="15"/>
        <v>60</v>
      </c>
      <c r="G101" s="491">
        <f>'ТП-101-110'!M35</f>
        <v>115.09343999999999</v>
      </c>
      <c r="H101" s="491">
        <f t="shared" si="12"/>
        <v>244.90656000000001</v>
      </c>
      <c r="I101" s="822"/>
      <c r="J101" s="490">
        <v>103</v>
      </c>
      <c r="K101" s="490">
        <f>'Данные по ТП'!D173*0.9</f>
        <v>360</v>
      </c>
      <c r="L101" s="492">
        <v>0</v>
      </c>
      <c r="M101" s="490">
        <v>300</v>
      </c>
      <c r="N101" s="490">
        <f t="shared" si="16"/>
        <v>60</v>
      </c>
      <c r="O101" s="491">
        <f>'ТП-101-110'!M50</f>
        <v>111.66803999999999</v>
      </c>
      <c r="P101" s="491">
        <f t="shared" si="13"/>
        <v>248.33196000000001</v>
      </c>
      <c r="Q101" s="623">
        <f t="shared" si="14"/>
        <v>120</v>
      </c>
      <c r="R101" s="637">
        <f t="shared" si="17"/>
        <v>493.23851999999999</v>
      </c>
    </row>
    <row r="102" spans="1:18" ht="13.5" thickBot="1" x14ac:dyDescent="0.25">
      <c r="A102" s="490">
        <v>87</v>
      </c>
      <c r="B102" s="490">
        <v>104</v>
      </c>
      <c r="C102" s="490">
        <f>'Данные по ТП'!D174*0.9</f>
        <v>567</v>
      </c>
      <c r="D102" s="490">
        <v>705</v>
      </c>
      <c r="E102" s="490">
        <v>705</v>
      </c>
      <c r="F102" s="490">
        <f t="shared" si="15"/>
        <v>-138</v>
      </c>
      <c r="G102" s="491">
        <f>'ТП-101-110'!M66</f>
        <v>58.916879999999992</v>
      </c>
      <c r="H102" s="491">
        <f t="shared" si="12"/>
        <v>508.08312000000001</v>
      </c>
      <c r="I102" s="822"/>
      <c r="J102" s="490">
        <v>104</v>
      </c>
      <c r="K102" s="490">
        <f>'Данные по ТП'!D175*0.9</f>
        <v>567</v>
      </c>
      <c r="L102" s="492">
        <v>0</v>
      </c>
      <c r="M102" s="490">
        <v>705</v>
      </c>
      <c r="N102" s="490">
        <f t="shared" si="16"/>
        <v>-138</v>
      </c>
      <c r="O102" s="491">
        <f>'ТП-101-110'!M80</f>
        <v>203.46875999999997</v>
      </c>
      <c r="P102" s="491">
        <f t="shared" si="13"/>
        <v>363.53124000000003</v>
      </c>
      <c r="Q102" s="490">
        <f t="shared" si="14"/>
        <v>-276</v>
      </c>
      <c r="R102" s="637">
        <f t="shared" si="17"/>
        <v>871.61436000000003</v>
      </c>
    </row>
    <row r="103" spans="1:18" ht="13.5" thickBot="1" x14ac:dyDescent="0.25">
      <c r="A103" s="490">
        <v>88</v>
      </c>
      <c r="B103" s="490">
        <v>107</v>
      </c>
      <c r="C103" s="490">
        <f>'Данные по ТП'!D176*0.9</f>
        <v>567</v>
      </c>
      <c r="D103" s="492">
        <v>0</v>
      </c>
      <c r="E103" s="490">
        <v>257</v>
      </c>
      <c r="F103" s="490">
        <f t="shared" si="15"/>
        <v>310</v>
      </c>
      <c r="G103" s="491">
        <f>'ТП-101-110'!M96</f>
        <v>118.86138000000003</v>
      </c>
      <c r="H103" s="491">
        <f t="shared" si="12"/>
        <v>448.13861999999995</v>
      </c>
      <c r="I103" s="822"/>
      <c r="J103" s="490">
        <v>107</v>
      </c>
      <c r="K103" s="490">
        <f>'Данные по ТП'!D177*0.9</f>
        <v>567</v>
      </c>
      <c r="L103" s="490">
        <v>257</v>
      </c>
      <c r="M103" s="490">
        <v>257</v>
      </c>
      <c r="N103" s="490">
        <f t="shared" si="16"/>
        <v>310</v>
      </c>
      <c r="O103" s="491">
        <f>'ТП-101-110'!M111</f>
        <v>0</v>
      </c>
      <c r="P103" s="491">
        <f t="shared" si="13"/>
        <v>567</v>
      </c>
      <c r="Q103" s="623">
        <f t="shared" si="14"/>
        <v>620</v>
      </c>
      <c r="R103" s="637">
        <f t="shared" si="17"/>
        <v>1015.1386199999999</v>
      </c>
    </row>
    <row r="104" spans="1:18" ht="13.5" thickBot="1" x14ac:dyDescent="0.25">
      <c r="A104" s="490">
        <v>89</v>
      </c>
      <c r="B104" s="490">
        <v>108</v>
      </c>
      <c r="C104" s="490">
        <f>'Данные по ТП'!D178*0.9</f>
        <v>567</v>
      </c>
      <c r="D104" s="490">
        <v>309</v>
      </c>
      <c r="E104" s="490">
        <v>518</v>
      </c>
      <c r="F104" s="490">
        <f t="shared" si="15"/>
        <v>49</v>
      </c>
      <c r="G104" s="491">
        <f>'ТП-101-110'!M132</f>
        <v>66.795299999999997</v>
      </c>
      <c r="H104" s="491">
        <f t="shared" si="12"/>
        <v>500.2047</v>
      </c>
      <c r="I104" s="822"/>
      <c r="J104" s="490">
        <v>108</v>
      </c>
      <c r="K104" s="490">
        <f>'Данные по ТП'!D179*0.9</f>
        <v>567</v>
      </c>
      <c r="L104" s="490">
        <v>108</v>
      </c>
      <c r="M104" s="490">
        <v>518</v>
      </c>
      <c r="N104" s="490">
        <f t="shared" si="16"/>
        <v>49</v>
      </c>
      <c r="O104" s="491">
        <f>'ТП-101-110'!M157</f>
        <v>149.68997999999999</v>
      </c>
      <c r="P104" s="491">
        <f t="shared" si="13"/>
        <v>417.31002000000001</v>
      </c>
      <c r="Q104" s="623">
        <f t="shared" si="14"/>
        <v>98</v>
      </c>
      <c r="R104" s="637">
        <f t="shared" si="17"/>
        <v>917.51472000000001</v>
      </c>
    </row>
    <row r="105" spans="1:18" ht="13.5" thickBot="1" x14ac:dyDescent="0.25">
      <c r="A105" s="490">
        <v>90</v>
      </c>
      <c r="B105" s="490">
        <v>109</v>
      </c>
      <c r="C105" s="490">
        <f>'Данные по ТП'!D180*0.9</f>
        <v>567</v>
      </c>
      <c r="D105" s="490">
        <v>248</v>
      </c>
      <c r="E105" s="490">
        <v>705</v>
      </c>
      <c r="F105" s="490">
        <f t="shared" si="15"/>
        <v>-138</v>
      </c>
      <c r="G105" s="491">
        <f>'ТП-101-110'!M177</f>
        <v>123.99947999999999</v>
      </c>
      <c r="H105" s="491">
        <f t="shared" si="12"/>
        <v>443.00051999999999</v>
      </c>
      <c r="I105" s="822"/>
      <c r="J105" s="490">
        <v>109</v>
      </c>
      <c r="K105" s="490">
        <f>'Данные по ТП'!D181*0.9</f>
        <v>360</v>
      </c>
      <c r="L105" s="490">
        <v>295</v>
      </c>
      <c r="M105" s="490">
        <v>709</v>
      </c>
      <c r="N105" s="490">
        <f t="shared" si="16"/>
        <v>-349</v>
      </c>
      <c r="O105" s="491">
        <f>'ТП-101-110'!M196</f>
        <v>144.20934</v>
      </c>
      <c r="P105" s="491">
        <f t="shared" si="13"/>
        <v>215.79066</v>
      </c>
      <c r="Q105" s="490">
        <f t="shared" si="14"/>
        <v>-487</v>
      </c>
      <c r="R105" s="637">
        <f t="shared" si="17"/>
        <v>658.79117999999994</v>
      </c>
    </row>
    <row r="106" spans="1:18" ht="13.5" thickBot="1" x14ac:dyDescent="0.25">
      <c r="A106" s="490">
        <v>91</v>
      </c>
      <c r="B106" s="490">
        <v>110</v>
      </c>
      <c r="C106" s="490">
        <f>'Данные по ТП'!D182*0.9</f>
        <v>567</v>
      </c>
      <c r="D106" s="490">
        <v>241</v>
      </c>
      <c r="E106" s="490">
        <v>413</v>
      </c>
      <c r="F106" s="490">
        <f t="shared" si="15"/>
        <v>154</v>
      </c>
      <c r="G106" s="491">
        <f>'ТП-101-110'!M217</f>
        <v>220.59576000000001</v>
      </c>
      <c r="H106" s="491">
        <f t="shared" si="12"/>
        <v>346.40423999999996</v>
      </c>
      <c r="I106" s="822"/>
      <c r="J106" s="490">
        <v>110</v>
      </c>
      <c r="K106" s="490">
        <f>'Данные по ТП'!D183*0.9</f>
        <v>360</v>
      </c>
      <c r="L106" s="492">
        <v>0</v>
      </c>
      <c r="M106" s="490">
        <v>439</v>
      </c>
      <c r="N106" s="490">
        <f t="shared" si="16"/>
        <v>-79</v>
      </c>
      <c r="O106" s="491">
        <f>'ТП-101-110'!M236</f>
        <v>110.29787999999999</v>
      </c>
      <c r="P106" s="491">
        <f t="shared" si="13"/>
        <v>249.70212000000001</v>
      </c>
      <c r="Q106" s="490">
        <f t="shared" si="14"/>
        <v>75</v>
      </c>
      <c r="R106" s="637">
        <f t="shared" si="17"/>
        <v>596.10636</v>
      </c>
    </row>
    <row r="107" spans="1:18" ht="13.5" thickBot="1" x14ac:dyDescent="0.25">
      <c r="A107" s="490">
        <v>92</v>
      </c>
      <c r="B107" s="638" t="s">
        <v>1000</v>
      </c>
      <c r="C107" s="490">
        <f>'Данные по ТП'!D184*0.9</f>
        <v>567</v>
      </c>
      <c r="D107" s="490">
        <v>0</v>
      </c>
      <c r="E107" s="490">
        <v>128</v>
      </c>
      <c r="F107" s="490">
        <f t="shared" si="15"/>
        <v>439</v>
      </c>
      <c r="G107" s="491">
        <f>'ЦРП-1'!M19</f>
        <v>39.04956</v>
      </c>
      <c r="H107" s="491">
        <f t="shared" si="12"/>
        <v>527.95043999999996</v>
      </c>
      <c r="I107" s="822"/>
      <c r="J107" s="639" t="s">
        <v>1000</v>
      </c>
      <c r="K107" s="490">
        <f>'Данные по ТП'!D185*0.9</f>
        <v>567</v>
      </c>
      <c r="L107" s="490">
        <v>0</v>
      </c>
      <c r="M107" s="490">
        <v>300</v>
      </c>
      <c r="N107" s="490">
        <f>K107-M107</f>
        <v>267</v>
      </c>
      <c r="O107" s="491">
        <f>'ЦРП-1'!M29</f>
        <v>20.894940000000002</v>
      </c>
      <c r="P107" s="491">
        <f t="shared" si="13"/>
        <v>546.10505999999998</v>
      </c>
      <c r="Q107" s="623">
        <f t="shared" si="14"/>
        <v>706</v>
      </c>
      <c r="R107" s="637">
        <f t="shared" si="17"/>
        <v>1074.0554999999999</v>
      </c>
    </row>
    <row r="108" spans="1:18" ht="15.75" customHeight="1" x14ac:dyDescent="0.2">
      <c r="A108" s="640">
        <v>93</v>
      </c>
      <c r="B108" s="640">
        <v>57</v>
      </c>
    </row>
    <row r="109" spans="1:18" x14ac:dyDescent="0.2">
      <c r="A109" s="640">
        <v>94</v>
      </c>
      <c r="B109" s="640">
        <v>62</v>
      </c>
    </row>
    <row r="112" spans="1:18" x14ac:dyDescent="0.2">
      <c r="C112" s="80">
        <f>SUM(C81:C107,C42:C77,C5:C38)</f>
        <v>40572</v>
      </c>
      <c r="K112" s="80">
        <f>SUM(K101:K107,K81:K99,K42:K77,K5:K38)</f>
        <v>38052</v>
      </c>
    </row>
    <row r="113" spans="3:14" x14ac:dyDescent="0.2">
      <c r="F113" s="625">
        <f>(C112+K112)/0.8</f>
        <v>98280</v>
      </c>
    </row>
    <row r="115" spans="3:14" ht="25.5" x14ac:dyDescent="0.2">
      <c r="C115" s="598" t="str">
        <f>HYPERLINK("#Оглавление!h1","&lt;&lt;&lt;&lt;&lt;")</f>
        <v>&lt;&lt;&lt;&lt;&lt;</v>
      </c>
    </row>
    <row r="120" spans="3:14" x14ac:dyDescent="0.2">
      <c r="G120" s="823"/>
      <c r="H120" s="823"/>
      <c r="I120" s="642"/>
      <c r="M120" s="823"/>
      <c r="N120" s="823"/>
    </row>
  </sheetData>
  <sheetProtection autoFilter="0"/>
  <mergeCells count="16">
    <mergeCell ref="I3:I38"/>
    <mergeCell ref="I40:I77"/>
    <mergeCell ref="G120:H120"/>
    <mergeCell ref="M120:N120"/>
    <mergeCell ref="E1:M2"/>
    <mergeCell ref="C3:H3"/>
    <mergeCell ref="K3:P3"/>
    <mergeCell ref="C40:H40"/>
    <mergeCell ref="K40:P40"/>
    <mergeCell ref="C79:H79"/>
    <mergeCell ref="K79:P79"/>
    <mergeCell ref="A39:H39"/>
    <mergeCell ref="J39:R39"/>
    <mergeCell ref="A78:H78"/>
    <mergeCell ref="J78:R78"/>
    <mergeCell ref="I79:I107"/>
  </mergeCells>
  <conditionalFormatting sqref="Q5">
    <cfRule type="cellIs" dxfId="6" priority="7" operator="greaterThan">
      <formula>0</formula>
    </cfRule>
  </conditionalFormatting>
  <conditionalFormatting sqref="Q5:Q38">
    <cfRule type="cellIs" dxfId="5" priority="3" operator="greaterThanOrEqual">
      <formula>0</formula>
    </cfRule>
    <cfRule type="cellIs" dxfId="4" priority="6" operator="greaterThan">
      <formula>0</formula>
    </cfRule>
  </conditionalFormatting>
  <conditionalFormatting sqref="Q42:Q77">
    <cfRule type="cellIs" dxfId="3" priority="2" operator="greaterThanOrEqual">
      <formula>0</formula>
    </cfRule>
    <cfRule type="cellIs" dxfId="2" priority="5" operator="greaterThan">
      <formula>0</formula>
    </cfRule>
  </conditionalFormatting>
  <conditionalFormatting sqref="Q81:Q107">
    <cfRule type="cellIs" dxfId="1" priority="1" operator="greaterThanOrEqual">
      <formula>0</formula>
    </cfRule>
    <cfRule type="cellIs" dxfId="0" priority="4" operator="greaterThan">
      <formula>0</formula>
    </cfRule>
  </conditionalFormatting>
  <pageMargins left="0.54" right="0.32" top="0.3" bottom="0.32" header="0.3" footer="0.3"/>
  <pageSetup paperSize="9" scale="53" orientation="portrait" horizontalDpi="0" verticalDpi="0" r:id="rId1"/>
  <rowBreaks count="1" manualBreakCount="1">
    <brk id="107" max="16" man="1"/>
  </rowBreaks>
  <colBreaks count="1" manualBreakCount="1">
    <brk id="18" max="1048575" man="1"/>
  </colBreaks>
  <ignoredErrors>
    <ignoredError sqref="C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U702"/>
  <sheetViews>
    <sheetView topLeftCell="A116" zoomScaleNormal="100" workbookViewId="0">
      <selection activeCell="H124" sqref="H124"/>
    </sheetView>
  </sheetViews>
  <sheetFormatPr defaultColWidth="8.28515625" defaultRowHeight="15" x14ac:dyDescent="0.2"/>
  <cols>
    <col min="1" max="1" width="24.7109375" style="108" customWidth="1"/>
    <col min="2" max="2" width="13.140625" style="108" customWidth="1"/>
    <col min="3" max="3" width="28.5703125" style="108" customWidth="1"/>
    <col min="4" max="4" width="16.85546875" style="108" customWidth="1"/>
    <col min="5" max="5" width="14.28515625" style="108" customWidth="1"/>
    <col min="6" max="6" width="15.140625" style="109" customWidth="1"/>
    <col min="7" max="7" width="20.85546875" style="108" customWidth="1"/>
    <col min="8" max="8" width="39" style="120" customWidth="1"/>
    <col min="9" max="9" width="5.5703125" style="324" customWidth="1"/>
    <col min="10" max="10" width="8.7109375" style="324" customWidth="1"/>
    <col min="11" max="99" width="8.28515625" style="324"/>
    <col min="100" max="16384" width="8.28515625" style="108"/>
  </cols>
  <sheetData>
    <row r="1" spans="1:99" s="122" customFormat="1" ht="30" customHeight="1" thickBot="1" x14ac:dyDescent="0.25">
      <c r="A1" s="499" t="s">
        <v>1191</v>
      </c>
      <c r="B1" s="499" t="s">
        <v>1195</v>
      </c>
      <c r="C1" s="499" t="s">
        <v>1192</v>
      </c>
      <c r="D1" s="499" t="s">
        <v>1188</v>
      </c>
      <c r="E1" s="499" t="s">
        <v>1193</v>
      </c>
      <c r="F1" s="499" t="s">
        <v>1194</v>
      </c>
      <c r="G1" s="499" t="s">
        <v>1196</v>
      </c>
      <c r="H1" s="500" t="s">
        <v>1240</v>
      </c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</row>
    <row r="2" spans="1:99" s="107" customFormat="1" ht="15.75" customHeight="1" x14ac:dyDescent="0.2">
      <c r="A2" s="501" t="s">
        <v>47</v>
      </c>
      <c r="B2" s="502" t="s">
        <v>1198</v>
      </c>
      <c r="C2" s="503" t="str">
        <f>VLOOKUP(F2,'Бух. учет'!A$2:D$241,4,0)</f>
        <v>ТМ-400/10</v>
      </c>
      <c r="D2" s="503">
        <f>VLOOKUP(F2,'Бух. учет'!A$2:E$241,5,0)</f>
        <v>400</v>
      </c>
      <c r="E2" s="503">
        <f>VLOOKUP(F2,'Бух. учет'!A$2:F$241,6,0)</f>
        <v>1979</v>
      </c>
      <c r="F2" s="575">
        <v>9187</v>
      </c>
      <c r="G2" s="504">
        <f>VLOOKUP(F2,'Бух. учет'!A$2:G$241,7,0)</f>
        <v>511</v>
      </c>
      <c r="H2" s="505" t="str">
        <f>VLOOKUP(F2,'Бух. учет'!A$2:H$241,8,0)</f>
        <v>TPAHCФOPMATOP  TM-400-10/04</v>
      </c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</row>
    <row r="3" spans="1:99" s="107" customFormat="1" ht="15.75" customHeight="1" x14ac:dyDescent="0.2">
      <c r="A3" s="506"/>
      <c r="B3" s="507" t="s">
        <v>1200</v>
      </c>
      <c r="C3" s="503" t="str">
        <f>VLOOKUP(F3,'Бух. учет'!A$2:D$241,4,0)</f>
        <v>ТМ-250/10</v>
      </c>
      <c r="D3" s="503">
        <f>VLOOKUP(F3,'Бух. учет'!A$2:E$241,5,0)</f>
        <v>250</v>
      </c>
      <c r="E3" s="503">
        <f>VLOOKUP(F3,'Бух. учет'!A$2:F$241,6,0)</f>
        <v>1982</v>
      </c>
      <c r="F3" s="576">
        <v>12902</v>
      </c>
      <c r="G3" s="504">
        <f>VLOOKUP(F3,'Бух. учет'!A$2:G$241,7,0)</f>
        <v>956</v>
      </c>
      <c r="H3" s="505" t="str">
        <f>VLOOKUP(F3,'Бух. учет'!A$2:H$241,8,0)</f>
        <v>TPAHCФOPMATOP  TM-250-10/04</v>
      </c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  <c r="CO3" s="321"/>
      <c r="CP3" s="321"/>
      <c r="CQ3" s="321"/>
      <c r="CR3" s="321"/>
      <c r="CS3" s="321"/>
      <c r="CT3" s="321"/>
      <c r="CU3" s="321"/>
    </row>
    <row r="4" spans="1:99" s="107" customFormat="1" ht="15.75" customHeight="1" x14ac:dyDescent="0.2">
      <c r="A4" s="508" t="s">
        <v>48</v>
      </c>
      <c r="B4" s="509" t="s">
        <v>1198</v>
      </c>
      <c r="C4" s="503" t="str">
        <f>VLOOKUP(F4,'Бух. учет'!A$2:D$241,4,0)</f>
        <v>ТМ-630/10</v>
      </c>
      <c r="D4" s="503">
        <f>VLOOKUP(F4,'Бух. учет'!A$2:E$241,5,0)</f>
        <v>630</v>
      </c>
      <c r="E4" s="503">
        <f>VLOOKUP(F4,'Бух. учет'!A$2:F$241,6,0)</f>
        <v>1981</v>
      </c>
      <c r="F4" s="577">
        <v>52249</v>
      </c>
      <c r="G4" s="504">
        <f>VLOOKUP(F4,'Бух. учет'!A$2:G$241,7,0)</f>
        <v>1025</v>
      </c>
      <c r="H4" s="505" t="str">
        <f>VLOOKUP(F4,'Бух. учет'!A$2:H$241,8,0)</f>
        <v>TPAHCФOPMATOP  TM-630-10/04</v>
      </c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321"/>
      <c r="CL4" s="321"/>
      <c r="CM4" s="321"/>
      <c r="CN4" s="321"/>
      <c r="CO4" s="321"/>
      <c r="CP4" s="321"/>
      <c r="CQ4" s="321"/>
      <c r="CR4" s="321"/>
      <c r="CS4" s="321"/>
      <c r="CT4" s="321"/>
      <c r="CU4" s="321"/>
    </row>
    <row r="5" spans="1:99" s="107" customFormat="1" ht="15.75" customHeight="1" x14ac:dyDescent="0.2">
      <c r="A5" s="506"/>
      <c r="B5" s="510" t="s">
        <v>1200</v>
      </c>
      <c r="C5" s="503" t="str">
        <f>VLOOKUP(F5,'Бух. учет'!A$2:D$241,4,0)</f>
        <v>ТМ-400/10</v>
      </c>
      <c r="D5" s="503">
        <f>VLOOKUP(F5,'Бух. учет'!A$2:E$241,5,0)</f>
        <v>400</v>
      </c>
      <c r="E5" s="503">
        <f>VLOOKUP(F5,'Бух. учет'!A$2:F$241,6,0)</f>
        <v>1980</v>
      </c>
      <c r="F5" s="576">
        <v>70095</v>
      </c>
      <c r="G5" s="504">
        <f>VLOOKUP(F5,'Бух. учет'!A$2:G$241,7,0)</f>
        <v>514</v>
      </c>
      <c r="H5" s="505" t="str">
        <f>VLOOKUP(F5,'Бух. учет'!A$2:H$241,8,0)</f>
        <v>TPAHCФOPMATOP  TM-400-10/04</v>
      </c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1"/>
      <c r="BS5" s="321"/>
      <c r="BT5" s="321"/>
      <c r="BU5" s="321"/>
      <c r="BV5" s="321"/>
      <c r="BW5" s="321"/>
      <c r="BX5" s="321"/>
      <c r="BY5" s="321"/>
      <c r="BZ5" s="321"/>
      <c r="CA5" s="321"/>
      <c r="CB5" s="321"/>
      <c r="CC5" s="321"/>
      <c r="CD5" s="321"/>
      <c r="CE5" s="321"/>
      <c r="CF5" s="321"/>
      <c r="CG5" s="321"/>
      <c r="CH5" s="321"/>
      <c r="CI5" s="321"/>
      <c r="CJ5" s="321"/>
      <c r="CK5" s="321"/>
      <c r="CL5" s="321"/>
      <c r="CM5" s="321"/>
      <c r="CN5" s="321"/>
      <c r="CO5" s="321"/>
      <c r="CP5" s="321"/>
      <c r="CQ5" s="321"/>
      <c r="CR5" s="321"/>
      <c r="CS5" s="321"/>
      <c r="CT5" s="321"/>
      <c r="CU5" s="321"/>
    </row>
    <row r="6" spans="1:99" s="107" customFormat="1" ht="15.75" customHeight="1" x14ac:dyDescent="0.2">
      <c r="A6" s="508" t="s">
        <v>49</v>
      </c>
      <c r="B6" s="509" t="s">
        <v>1198</v>
      </c>
      <c r="C6" s="503" t="str">
        <f>VLOOKUP(F6,'Бух. учет'!A$2:D$241,4,0)</f>
        <v>ТМ-250/10</v>
      </c>
      <c r="D6" s="503">
        <f>VLOOKUP(F6,'Бух. учет'!A$2:E$241,5,0)</f>
        <v>250</v>
      </c>
      <c r="E6" s="503">
        <f>VLOOKUP(F6,'Бух. учет'!A$2:F$241,6,0)</f>
        <v>1978</v>
      </c>
      <c r="F6" s="578">
        <v>707184</v>
      </c>
      <c r="G6" s="504">
        <f>VLOOKUP(F6,'Бух. учет'!A$2:G$241,7,0)</f>
        <v>537</v>
      </c>
      <c r="H6" s="505" t="str">
        <f>VLOOKUP(F6,'Бух. учет'!A$2:H$241,8,0)</f>
        <v>TPAHCФOPMATOP  TM-250-10/04</v>
      </c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/>
      <c r="CP6" s="321"/>
      <c r="CQ6" s="321"/>
      <c r="CR6" s="321"/>
      <c r="CS6" s="321"/>
      <c r="CT6" s="321"/>
      <c r="CU6" s="321"/>
    </row>
    <row r="7" spans="1:99" s="107" customFormat="1" ht="15.75" customHeight="1" x14ac:dyDescent="0.2">
      <c r="A7" s="506"/>
      <c r="B7" s="510" t="s">
        <v>1200</v>
      </c>
      <c r="C7" s="503" t="str">
        <f>VLOOKUP(F7,'Бух. учет'!A$2:D$241,4,0)</f>
        <v>ТМ-250/10</v>
      </c>
      <c r="D7" s="503">
        <f>VLOOKUP(F7,'Бух. учет'!A$2:E$241,5,0)</f>
        <v>250</v>
      </c>
      <c r="E7" s="503">
        <f>VLOOKUP(F7,'Бух. учет'!A$2:F$241,6,0)</f>
        <v>1979</v>
      </c>
      <c r="F7" s="576">
        <v>1110</v>
      </c>
      <c r="G7" s="504">
        <f>VLOOKUP(F7,'Бух. учет'!A$2:G$241,7,0)</f>
        <v>538</v>
      </c>
      <c r="H7" s="505" t="str">
        <f>VLOOKUP(F7,'Бух. учет'!A$2:H$241,8,0)</f>
        <v>TPAHCФOPMATOP  TM-250-10/04</v>
      </c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</row>
    <row r="8" spans="1:99" s="107" customFormat="1" ht="15.75" customHeight="1" x14ac:dyDescent="0.2">
      <c r="A8" s="508" t="s">
        <v>50</v>
      </c>
      <c r="B8" s="509" t="s">
        <v>1198</v>
      </c>
      <c r="C8" s="503" t="str">
        <f>VLOOKUP(F8,'Бух. учет'!A$2:D$241,4,0)</f>
        <v>ТМ-250/10</v>
      </c>
      <c r="D8" s="503">
        <f>VLOOKUP(F8,'Бух. учет'!A$2:E$241,5,0)</f>
        <v>250</v>
      </c>
      <c r="E8" s="503">
        <f>VLOOKUP(F8,'Бух. учет'!A$2:F$241,6,0)</f>
        <v>1990</v>
      </c>
      <c r="F8" s="577">
        <v>8069</v>
      </c>
      <c r="G8" s="504">
        <f>VLOOKUP(F8,'Бух. учет'!A$2:G$241,7,0)</f>
        <v>1042</v>
      </c>
      <c r="H8" s="505" t="str">
        <f>VLOOKUP(F8,'Бух. учет'!A$2:H$241,8,0)</f>
        <v>TPAHCФOPMATOP  TM-250-10/04</v>
      </c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  <c r="CC8" s="321"/>
      <c r="CD8" s="321"/>
      <c r="CE8" s="321"/>
      <c r="CF8" s="321"/>
      <c r="CG8" s="321"/>
      <c r="CH8" s="321"/>
      <c r="CI8" s="321"/>
      <c r="CJ8" s="321"/>
      <c r="CK8" s="321"/>
      <c r="CL8" s="321"/>
      <c r="CM8" s="321"/>
      <c r="CN8" s="321"/>
      <c r="CO8" s="321"/>
      <c r="CP8" s="321"/>
      <c r="CQ8" s="321"/>
      <c r="CR8" s="321"/>
      <c r="CS8" s="321"/>
      <c r="CT8" s="321"/>
      <c r="CU8" s="321"/>
    </row>
    <row r="9" spans="1:99" s="107" customFormat="1" ht="15.75" customHeight="1" x14ac:dyDescent="0.2">
      <c r="A9" s="506"/>
      <c r="B9" s="510" t="s">
        <v>1200</v>
      </c>
      <c r="C9" s="503" t="str">
        <f>VLOOKUP(F9,'Бух. учет'!A$2:D$241,4,0)</f>
        <v>ТМ-400/10</v>
      </c>
      <c r="D9" s="503">
        <f>VLOOKUP(F9,'Бух. учет'!A$2:E$241,5,0)</f>
        <v>400</v>
      </c>
      <c r="E9" s="503">
        <f>VLOOKUP(F9,'Бух. учет'!A$2:F$241,6,0)</f>
        <v>1986</v>
      </c>
      <c r="F9" s="576">
        <v>9038</v>
      </c>
      <c r="G9" s="504">
        <f>VLOOKUP(F9,'Бух. учет'!A$2:G$241,7,0)</f>
        <v>853</v>
      </c>
      <c r="H9" s="505" t="str">
        <f>VLOOKUP(F9,'Бух. учет'!A$2:H$241,8,0)</f>
        <v>TPAHCФOPMATOP  TM-400-10/04</v>
      </c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1"/>
      <c r="CF9" s="321"/>
      <c r="CG9" s="321"/>
      <c r="CH9" s="321"/>
      <c r="CI9" s="321"/>
      <c r="CJ9" s="321"/>
      <c r="CK9" s="321"/>
      <c r="CL9" s="321"/>
      <c r="CM9" s="321"/>
      <c r="CN9" s="321"/>
      <c r="CO9" s="321"/>
      <c r="CP9" s="321"/>
      <c r="CQ9" s="321"/>
      <c r="CR9" s="321"/>
      <c r="CS9" s="321"/>
      <c r="CT9" s="321"/>
      <c r="CU9" s="321"/>
    </row>
    <row r="10" spans="1:99" s="107" customFormat="1" ht="15.75" customHeight="1" x14ac:dyDescent="0.2">
      <c r="A10" s="508" t="s">
        <v>51</v>
      </c>
      <c r="B10" s="509" t="s">
        <v>1198</v>
      </c>
      <c r="C10" s="503" t="str">
        <f>VLOOKUP(F10,'Бух. учет'!A$2:D$241,4,0)</f>
        <v>ТМ-250/10</v>
      </c>
      <c r="D10" s="503">
        <f>VLOOKUP(F10,'Бух. учет'!A$2:E$241,5,0)</f>
        <v>250</v>
      </c>
      <c r="E10" s="503">
        <f>VLOOKUP(F10,'Бух. учет'!A$2:F$241,6,0)</f>
        <v>0</v>
      </c>
      <c r="F10" s="577">
        <v>8058</v>
      </c>
      <c r="G10" s="504">
        <f>VLOOKUP(F10,'Бух. учет'!A$2:G$241,7,0)</f>
        <v>856</v>
      </c>
      <c r="H10" s="505" t="str">
        <f>VLOOKUP(F10,'Бух. учет'!A$2:H$241,8,0)</f>
        <v>TPAHCФOPMATOP  ТМ-250-10/04</v>
      </c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1"/>
      <c r="CB10" s="321"/>
      <c r="CC10" s="321"/>
      <c r="CD10" s="321"/>
      <c r="CE10" s="321"/>
      <c r="CF10" s="321"/>
      <c r="CG10" s="321"/>
      <c r="CH10" s="321"/>
      <c r="CI10" s="321"/>
      <c r="CJ10" s="321"/>
      <c r="CK10" s="321"/>
      <c r="CL10" s="321"/>
      <c r="CM10" s="321"/>
      <c r="CN10" s="321"/>
      <c r="CO10" s="321"/>
      <c r="CP10" s="321"/>
      <c r="CQ10" s="321"/>
      <c r="CR10" s="321"/>
      <c r="CS10" s="321"/>
      <c r="CT10" s="321"/>
      <c r="CU10" s="321"/>
    </row>
    <row r="11" spans="1:99" s="107" customFormat="1" ht="15.75" customHeight="1" x14ac:dyDescent="0.2">
      <c r="A11" s="506"/>
      <c r="B11" s="510" t="s">
        <v>1200</v>
      </c>
      <c r="C11" s="503" t="str">
        <f>VLOOKUP(F11,'Бух. учет'!A$2:D$241,4,0)</f>
        <v>ТМ-400/10</v>
      </c>
      <c r="D11" s="503">
        <f>VLOOKUP(F11,'Бух. учет'!A$2:E$241,5,0)</f>
        <v>400</v>
      </c>
      <c r="E11" s="503">
        <f>VLOOKUP(F11,'Бух. учет'!A$2:F$241,6,0)</f>
        <v>1978</v>
      </c>
      <c r="F11" s="576">
        <v>23157</v>
      </c>
      <c r="G11" s="504">
        <f>VLOOKUP(F11,'Бух. учет'!A$2:G$241,7,0)</f>
        <v>536</v>
      </c>
      <c r="H11" s="505" t="str">
        <f>VLOOKUP(F11,'Бух. учет'!A$2:H$241,8,0)</f>
        <v>TPAHCФOPMATOP  TMЭ-400-10/04</v>
      </c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</row>
    <row r="12" spans="1:99" s="107" customFormat="1" ht="15.75" customHeight="1" x14ac:dyDescent="0.2">
      <c r="A12" s="508" t="s">
        <v>52</v>
      </c>
      <c r="B12" s="509" t="s">
        <v>1198</v>
      </c>
      <c r="C12" s="503" t="str">
        <f>VLOOKUP(F12,'Бух. учет'!A$2:D$241,4,0)</f>
        <v>ТМ-400/10</v>
      </c>
      <c r="D12" s="503">
        <f>VLOOKUP(F12,'Бух. учет'!A$2:E$241,5,0)</f>
        <v>400</v>
      </c>
      <c r="E12" s="503">
        <f>VLOOKUP(F12,'Бух. учет'!A$2:F$241,6,0)</f>
        <v>1984</v>
      </c>
      <c r="F12" s="577">
        <v>4225</v>
      </c>
      <c r="G12" s="504">
        <f>VLOOKUP(F12,'Бух. учет'!A$2:G$241,7,0)</f>
        <v>540</v>
      </c>
      <c r="H12" s="505" t="str">
        <f>VLOOKUP(F12,'Бух. учет'!A$2:H$241,8,0)</f>
        <v>TPAHCФOPMATOP  TMЭ-400-10/04</v>
      </c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1"/>
      <c r="CN12" s="321"/>
      <c r="CO12" s="321"/>
      <c r="CP12" s="321"/>
      <c r="CQ12" s="321"/>
      <c r="CR12" s="321"/>
      <c r="CS12" s="321"/>
      <c r="CT12" s="321"/>
      <c r="CU12" s="321"/>
    </row>
    <row r="13" spans="1:99" s="107" customFormat="1" ht="15.75" customHeight="1" x14ac:dyDescent="0.2">
      <c r="A13" s="506"/>
      <c r="B13" s="510" t="s">
        <v>1200</v>
      </c>
      <c r="C13" s="503" t="str">
        <f>VLOOKUP(F13,'Бух. учет'!A$2:D$241,4,0)</f>
        <v>ТМ-250/10</v>
      </c>
      <c r="D13" s="503">
        <f>VLOOKUP(F13,'Бух. учет'!A$2:E$241,5,0)</f>
        <v>250</v>
      </c>
      <c r="E13" s="503">
        <f>VLOOKUP(F13,'Бух. учет'!A$2:F$241,6,0)</f>
        <v>1979</v>
      </c>
      <c r="F13" s="576">
        <v>760169</v>
      </c>
      <c r="G13" s="504">
        <f>VLOOKUP(F13,'Бух. учет'!A$2:G$241,7,0)</f>
        <v>905</v>
      </c>
      <c r="H13" s="505" t="str">
        <f>VLOOKUP(F13,'Бух. учет'!A$2:H$241,8,0)</f>
        <v>TPAHCФOPMATOP  TM-250-10/04</v>
      </c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21"/>
      <c r="CE13" s="321"/>
      <c r="CF13" s="321"/>
      <c r="CG13" s="321"/>
      <c r="CH13" s="321"/>
      <c r="CI13" s="321"/>
      <c r="CJ13" s="321"/>
      <c r="CK13" s="321"/>
      <c r="CL13" s="321"/>
      <c r="CM13" s="321"/>
      <c r="CN13" s="321"/>
      <c r="CO13" s="321"/>
      <c r="CP13" s="321"/>
      <c r="CQ13" s="321"/>
      <c r="CR13" s="321"/>
      <c r="CS13" s="321"/>
      <c r="CT13" s="321"/>
      <c r="CU13" s="321"/>
    </row>
    <row r="14" spans="1:99" s="107" customFormat="1" ht="15.75" customHeight="1" x14ac:dyDescent="0.2">
      <c r="A14" s="508" t="s">
        <v>54</v>
      </c>
      <c r="B14" s="509" t="s">
        <v>1198</v>
      </c>
      <c r="C14" s="503" t="str">
        <f>VLOOKUP(F14,'Бух. учет'!A$2:D$241,4,0)</f>
        <v>ТМ-630/10</v>
      </c>
      <c r="D14" s="503">
        <f>VLOOKUP(F14,'Бух. учет'!A$2:E$241,5,0)</f>
        <v>630</v>
      </c>
      <c r="E14" s="503">
        <f>VLOOKUP(F14,'Бух. учет'!A$2:F$241,6,0)</f>
        <v>1983</v>
      </c>
      <c r="F14" s="577">
        <v>25244</v>
      </c>
      <c r="G14" s="504">
        <f>VLOOKUP(F14,'Бух. учет'!A$2:G$241,7,0)</f>
        <v>1971</v>
      </c>
      <c r="H14" s="505" t="str">
        <f>VLOOKUP(F14,'Бух. учет'!A$2:H$241,8,0)</f>
        <v>TPAHCФOPMATOP  TM-630-10/04</v>
      </c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  <c r="CC14" s="321"/>
      <c r="CD14" s="321"/>
      <c r="CE14" s="321"/>
      <c r="CF14" s="321"/>
      <c r="CG14" s="321"/>
      <c r="CH14" s="321"/>
      <c r="CI14" s="321"/>
      <c r="CJ14" s="321"/>
      <c r="CK14" s="321"/>
      <c r="CL14" s="321"/>
      <c r="CM14" s="321"/>
      <c r="CN14" s="321"/>
      <c r="CO14" s="321"/>
      <c r="CP14" s="321"/>
      <c r="CQ14" s="321"/>
      <c r="CR14" s="321"/>
      <c r="CS14" s="321"/>
      <c r="CT14" s="321"/>
      <c r="CU14" s="321"/>
    </row>
    <row r="15" spans="1:99" s="107" customFormat="1" ht="15.75" customHeight="1" x14ac:dyDescent="0.2">
      <c r="A15" s="506"/>
      <c r="B15" s="510" t="s">
        <v>1200</v>
      </c>
      <c r="C15" s="503" t="str">
        <f>VLOOKUP(F15,'Бух. учет'!A$2:D$241,4,0)</f>
        <v>ТМ-400/10</v>
      </c>
      <c r="D15" s="503">
        <f>VLOOKUP(F15,'Бух. учет'!A$2:E$241,5,0)</f>
        <v>400</v>
      </c>
      <c r="E15" s="503">
        <f>VLOOKUP(F15,'Бух. учет'!A$2:F$241,6,0)</f>
        <v>1979</v>
      </c>
      <c r="F15" s="576">
        <v>7980</v>
      </c>
      <c r="G15" s="504">
        <f>VLOOKUP(F15,'Бух. учет'!A$2:G$241,7,0)</f>
        <v>513</v>
      </c>
      <c r="H15" s="505" t="str">
        <f>VLOOKUP(F15,'Бух. учет'!A$2:H$241,8,0)</f>
        <v>TPAHCФOPMATOP  TM-400-10/04</v>
      </c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  <c r="CC15" s="321"/>
      <c r="CD15" s="321"/>
      <c r="CE15" s="321"/>
      <c r="CF15" s="321"/>
      <c r="CG15" s="321"/>
      <c r="CH15" s="321"/>
      <c r="CI15" s="321"/>
      <c r="CJ15" s="321"/>
      <c r="CK15" s="321"/>
      <c r="CL15" s="321"/>
      <c r="CM15" s="321"/>
      <c r="CN15" s="321"/>
      <c r="CO15" s="321"/>
      <c r="CP15" s="321"/>
      <c r="CQ15" s="321"/>
      <c r="CR15" s="321"/>
      <c r="CS15" s="321"/>
      <c r="CT15" s="321"/>
      <c r="CU15" s="321"/>
    </row>
    <row r="16" spans="1:99" s="107" customFormat="1" ht="15.75" customHeight="1" x14ac:dyDescent="0.2">
      <c r="A16" s="508" t="s">
        <v>55</v>
      </c>
      <c r="B16" s="509" t="s">
        <v>1198</v>
      </c>
      <c r="C16" s="503" t="str">
        <f>VLOOKUP(F16,'Бух. учет'!A$2:D$241,4,0)</f>
        <v>ТМ-250/10</v>
      </c>
      <c r="D16" s="503">
        <f>VLOOKUP(F16,'Бух. учет'!A$2:E$241,5,0)</f>
        <v>250</v>
      </c>
      <c r="E16" s="503">
        <f>VLOOKUP(F16,'Бух. учет'!A$2:F$241,6,0)</f>
        <v>1980</v>
      </c>
      <c r="F16" s="577">
        <v>774798</v>
      </c>
      <c r="G16" s="504">
        <f>VLOOKUP(F16,'Бух. учет'!A$2:G$241,7,0)</f>
        <v>539</v>
      </c>
      <c r="H16" s="505" t="str">
        <f>VLOOKUP(F16,'Бух. учет'!A$2:H$241,8,0)</f>
        <v>TPAHCФOPMATOP  TM-250-10/04</v>
      </c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1"/>
      <c r="CU16" s="321"/>
    </row>
    <row r="17" spans="1:99" s="107" customFormat="1" ht="15.75" customHeight="1" x14ac:dyDescent="0.2">
      <c r="A17" s="506"/>
      <c r="B17" s="510" t="s">
        <v>1200</v>
      </c>
      <c r="C17" s="503" t="str">
        <f>VLOOKUP(F17,'Бух. учет'!A$2:D$241,4,0)</f>
        <v>ТМ-250/10</v>
      </c>
      <c r="D17" s="503">
        <f>VLOOKUP(F17,'Бух. учет'!A$2:E$241,5,0)</f>
        <v>250</v>
      </c>
      <c r="E17" s="503">
        <f>VLOOKUP(F17,'Бух. учет'!A$2:F$241,6,0)</f>
        <v>1979</v>
      </c>
      <c r="F17" s="576">
        <v>1109</v>
      </c>
      <c r="G17" s="504">
        <f>VLOOKUP(F17,'Бух. учет'!A$2:G$241,7,0)</f>
        <v>549</v>
      </c>
      <c r="H17" s="505" t="str">
        <f>VLOOKUP(F17,'Бух. учет'!A$2:H$241,8,0)</f>
        <v>TPAHCФOPMATOP  TM-250-10/04</v>
      </c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  <c r="CC17" s="321"/>
      <c r="CD17" s="321"/>
      <c r="CE17" s="321"/>
      <c r="CF17" s="321"/>
      <c r="CG17" s="321"/>
      <c r="CH17" s="321"/>
      <c r="CI17" s="321"/>
      <c r="CJ17" s="321"/>
      <c r="CK17" s="321"/>
      <c r="CL17" s="321"/>
      <c r="CM17" s="321"/>
      <c r="CN17" s="321"/>
      <c r="CO17" s="321"/>
      <c r="CP17" s="321"/>
      <c r="CQ17" s="321"/>
      <c r="CR17" s="321"/>
      <c r="CS17" s="321"/>
      <c r="CT17" s="321"/>
      <c r="CU17" s="321"/>
    </row>
    <row r="18" spans="1:99" s="107" customFormat="1" ht="15.75" customHeight="1" x14ac:dyDescent="0.2">
      <c r="A18" s="508" t="s">
        <v>56</v>
      </c>
      <c r="B18" s="509" t="s">
        <v>1198</v>
      </c>
      <c r="C18" s="503" t="str">
        <f>VLOOKUP(F18,'Бух. учет'!A$2:D$241,4,0)</f>
        <v>ТМ-250/10</v>
      </c>
      <c r="D18" s="503">
        <f>VLOOKUP(F18,'Бух. учет'!A$2:E$241,5,0)</f>
        <v>250</v>
      </c>
      <c r="E18" s="503">
        <f>VLOOKUP(F18,'Бух. учет'!A$2:F$241,6,0)</f>
        <v>1977</v>
      </c>
      <c r="F18" s="577">
        <v>666782</v>
      </c>
      <c r="G18" s="504">
        <f>VLOOKUP(F18,'Бух. учет'!A$2:G$241,7,0)</f>
        <v>554</v>
      </c>
      <c r="H18" s="505" t="str">
        <f>VLOOKUP(F18,'Бух. учет'!A$2:H$241,8,0)</f>
        <v>TPAHCФOPMATOP  TM-250-10/04</v>
      </c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1"/>
      <c r="CN18" s="321"/>
      <c r="CO18" s="321"/>
      <c r="CP18" s="321"/>
      <c r="CQ18" s="321"/>
      <c r="CR18" s="321"/>
      <c r="CS18" s="321"/>
      <c r="CT18" s="321"/>
      <c r="CU18" s="321"/>
    </row>
    <row r="19" spans="1:99" s="107" customFormat="1" ht="15.75" customHeight="1" x14ac:dyDescent="0.2">
      <c r="A19" s="506"/>
      <c r="B19" s="510" t="s">
        <v>1200</v>
      </c>
      <c r="C19" s="503" t="str">
        <f>VLOOKUP(F19,'Бух. учет'!A$2:D$241,4,0)</f>
        <v>ТМ-250/10</v>
      </c>
      <c r="D19" s="503">
        <f>VLOOKUP(F19,'Бух. учет'!A$2:E$241,5,0)</f>
        <v>250</v>
      </c>
      <c r="E19" s="503">
        <f>VLOOKUP(F19,'Бух. учет'!A$2:F$241,6,0)</f>
        <v>1978</v>
      </c>
      <c r="F19" s="576">
        <v>13362</v>
      </c>
      <c r="G19" s="504">
        <f>VLOOKUP(F19,'Бух. учет'!A$2:G$241,7,0)</f>
        <v>550</v>
      </c>
      <c r="H19" s="505" t="str">
        <f>VLOOKUP(F19,'Бух. учет'!A$2:H$241,8,0)</f>
        <v>TPAHCФOPMATOP  TM-250-10/04</v>
      </c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O19" s="321"/>
      <c r="CP19" s="321"/>
      <c r="CQ19" s="321"/>
      <c r="CR19" s="321"/>
      <c r="CS19" s="321"/>
      <c r="CT19" s="321"/>
      <c r="CU19" s="321"/>
    </row>
    <row r="20" spans="1:99" s="107" customFormat="1" ht="15.75" customHeight="1" x14ac:dyDescent="0.2">
      <c r="A20" s="508" t="s">
        <v>57</v>
      </c>
      <c r="B20" s="509" t="s">
        <v>1198</v>
      </c>
      <c r="C20" s="503" t="str">
        <f>VLOOKUP(F20,'Бух. учет'!A$2:D$241,4,0)</f>
        <v>ТМ-400/10</v>
      </c>
      <c r="D20" s="503">
        <f>VLOOKUP(F20,'Бух. учет'!A$2:E$241,5,0)</f>
        <v>400</v>
      </c>
      <c r="E20" s="503">
        <f>VLOOKUP(F20,'Бух. учет'!A$2:F$241,6,0)</f>
        <v>1984</v>
      </c>
      <c r="F20" s="577">
        <v>18448</v>
      </c>
      <c r="G20" s="504">
        <f>VLOOKUP(F20,'Бух. учет'!A$2:G$241,7,0)</f>
        <v>557</v>
      </c>
      <c r="H20" s="505" t="str">
        <f>VLOOKUP(F20,'Бух. учет'!A$2:H$241,8,0)</f>
        <v>TPAHCФOPMATOP  TMЭ-400-10/04</v>
      </c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1"/>
      <c r="CM20" s="321"/>
      <c r="CN20" s="321"/>
      <c r="CO20" s="321"/>
      <c r="CP20" s="321"/>
      <c r="CQ20" s="321"/>
      <c r="CR20" s="321"/>
      <c r="CS20" s="321"/>
      <c r="CT20" s="321"/>
      <c r="CU20" s="321"/>
    </row>
    <row r="21" spans="1:99" s="107" customFormat="1" ht="15.75" customHeight="1" x14ac:dyDescent="0.2">
      <c r="A21" s="506"/>
      <c r="B21" s="510" t="s">
        <v>1200</v>
      </c>
      <c r="C21" s="503" t="str">
        <f>VLOOKUP(F21,'Бух. учет'!A$2:D$241,4,0)</f>
        <v>ТМ-400/10</v>
      </c>
      <c r="D21" s="503">
        <f>VLOOKUP(F21,'Бух. учет'!A$2:E$241,5,0)</f>
        <v>400</v>
      </c>
      <c r="E21" s="503">
        <f>VLOOKUP(F21,'Бух. учет'!A$2:F$241,6,0)</f>
        <v>1994</v>
      </c>
      <c r="F21" s="576">
        <v>59652</v>
      </c>
      <c r="G21" s="504">
        <f>VLOOKUP(F21,'Бух. учет'!A$2:G$241,7,0)</f>
        <v>556</v>
      </c>
      <c r="H21" s="505" t="str">
        <f>VLOOKUP(F21,'Бух. учет'!A$2:H$241,8,0)</f>
        <v>TPAHCФOPMATOP  TMЭ-400-10/04</v>
      </c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  <c r="CC21" s="321"/>
      <c r="CD21" s="321"/>
      <c r="CE21" s="321"/>
      <c r="CF21" s="321"/>
      <c r="CG21" s="321"/>
      <c r="CH21" s="321"/>
      <c r="CI21" s="321"/>
      <c r="CJ21" s="321"/>
      <c r="CK21" s="321"/>
      <c r="CL21" s="321"/>
      <c r="CM21" s="321"/>
      <c r="CN21" s="321"/>
      <c r="CO21" s="321"/>
      <c r="CP21" s="321"/>
      <c r="CQ21" s="321"/>
      <c r="CR21" s="321"/>
      <c r="CS21" s="321"/>
      <c r="CT21" s="321"/>
      <c r="CU21" s="321"/>
    </row>
    <row r="22" spans="1:99" s="107" customFormat="1" ht="15.75" customHeight="1" x14ac:dyDescent="0.2">
      <c r="A22" s="508" t="s">
        <v>102</v>
      </c>
      <c r="B22" s="509" t="s">
        <v>1198</v>
      </c>
      <c r="C22" s="503" t="str">
        <f>VLOOKUP(F22,'Бух. учет'!A$2:D$241,4,0)</f>
        <v>ТМ-400/10</v>
      </c>
      <c r="D22" s="503">
        <f>VLOOKUP(F22,'Бух. учет'!A$2:E$241,5,0)</f>
        <v>400</v>
      </c>
      <c r="E22" s="503">
        <f>VLOOKUP(F22,'Бух. учет'!A$2:F$241,6,0)</f>
        <v>1989</v>
      </c>
      <c r="F22" s="577">
        <v>40714</v>
      </c>
      <c r="G22" s="504">
        <f>VLOOKUP(F22,'Бух. учет'!A$2:G$241,7,0)</f>
        <v>547</v>
      </c>
      <c r="H22" s="505" t="str">
        <f>VLOOKUP(F22,'Бух. учет'!A$2:H$241,8,0)</f>
        <v>TPAHCФOPMATOP  TMЭ-400-10/04</v>
      </c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1"/>
      <c r="CN22" s="321"/>
      <c r="CO22" s="321"/>
      <c r="CP22" s="321"/>
      <c r="CQ22" s="321"/>
      <c r="CR22" s="321"/>
      <c r="CS22" s="321"/>
      <c r="CT22" s="321"/>
      <c r="CU22" s="321"/>
    </row>
    <row r="23" spans="1:99" s="107" customFormat="1" ht="15.75" customHeight="1" x14ac:dyDescent="0.2">
      <c r="A23" s="506"/>
      <c r="B23" s="510" t="s">
        <v>1200</v>
      </c>
      <c r="C23" s="503" t="str">
        <f>VLOOKUP(F23,'Бух. учет'!A$2:D$241,4,0)</f>
        <v>ТМ-250/10</v>
      </c>
      <c r="D23" s="503">
        <f>VLOOKUP(F23,'Бух. учет'!A$2:E$241,5,0)</f>
        <v>250</v>
      </c>
      <c r="E23" s="503" t="str">
        <f>VLOOKUP(F23,'Бух. учет'!A$2:F$241,6,0)</f>
        <v>НЕТ</v>
      </c>
      <c r="F23" s="576" t="s">
        <v>1221</v>
      </c>
      <c r="G23" s="504">
        <f>VLOOKUP(F23,'Бух. учет'!A$2:G$241,7,0)</f>
        <v>902</v>
      </c>
      <c r="H23" s="505" t="str">
        <f>VLOOKUP(F23,'Бух. учет'!A$2:H$241,8,0)</f>
        <v>TPAHCФOPMATOP  TM-250-10/04</v>
      </c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  <c r="BM23" s="321"/>
      <c r="BN23" s="321"/>
      <c r="BO23" s="321"/>
      <c r="BP23" s="321"/>
      <c r="BQ23" s="321"/>
      <c r="BR23" s="321"/>
      <c r="BS23" s="321"/>
      <c r="BT23" s="321"/>
      <c r="BU23" s="321"/>
      <c r="BV23" s="321"/>
      <c r="BW23" s="321"/>
      <c r="BX23" s="321"/>
      <c r="BY23" s="321"/>
      <c r="BZ23" s="321"/>
      <c r="CA23" s="321"/>
      <c r="CB23" s="321"/>
      <c r="CC23" s="321"/>
      <c r="CD23" s="321"/>
      <c r="CE23" s="321"/>
      <c r="CF23" s="321"/>
      <c r="CG23" s="321"/>
      <c r="CH23" s="321"/>
      <c r="CI23" s="321"/>
      <c r="CJ23" s="321"/>
      <c r="CK23" s="321"/>
      <c r="CL23" s="321"/>
      <c r="CM23" s="321"/>
      <c r="CN23" s="321"/>
      <c r="CO23" s="321"/>
      <c r="CP23" s="321"/>
      <c r="CQ23" s="321"/>
      <c r="CR23" s="321"/>
      <c r="CS23" s="321"/>
      <c r="CT23" s="321"/>
      <c r="CU23" s="321"/>
    </row>
    <row r="24" spans="1:99" s="107" customFormat="1" ht="15.75" customHeight="1" x14ac:dyDescent="0.2">
      <c r="A24" s="508" t="s">
        <v>103</v>
      </c>
      <c r="B24" s="509" t="s">
        <v>1198</v>
      </c>
      <c r="C24" s="503" t="str">
        <f>VLOOKUP(F24,'Бух. учет'!A$2:D$241,4,0)</f>
        <v>ТМ-400/10</v>
      </c>
      <c r="D24" s="503">
        <f>VLOOKUP(F24,'Бух. учет'!A$2:E$241,5,0)</f>
        <v>400</v>
      </c>
      <c r="E24" s="503">
        <f>VLOOKUP(F24,'Бух. учет'!A$2:F$241,6,0)</f>
        <v>1981</v>
      </c>
      <c r="F24" s="577">
        <v>12011</v>
      </c>
      <c r="G24" s="504">
        <f>VLOOKUP(F24,'Бух. учет'!A$2:G$241,7,0)</f>
        <v>2146</v>
      </c>
      <c r="H24" s="505" t="str">
        <f>VLOOKUP(F24,'Бух. учет'!A$2:H$241,8,0)</f>
        <v>TPAHCФОРМАТОР  ТМ-400-10/04</v>
      </c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  <c r="BZ24" s="321"/>
      <c r="CA24" s="321"/>
      <c r="CB24" s="321"/>
      <c r="CC24" s="321"/>
      <c r="CD24" s="321"/>
      <c r="CE24" s="321"/>
      <c r="CF24" s="321"/>
      <c r="CG24" s="321"/>
      <c r="CH24" s="321"/>
      <c r="CI24" s="321"/>
      <c r="CJ24" s="321"/>
      <c r="CK24" s="321"/>
      <c r="CL24" s="321"/>
      <c r="CM24" s="321"/>
      <c r="CN24" s="321"/>
      <c r="CO24" s="321"/>
      <c r="CP24" s="321"/>
      <c r="CQ24" s="321"/>
      <c r="CR24" s="321"/>
      <c r="CS24" s="321"/>
      <c r="CT24" s="321"/>
      <c r="CU24" s="321"/>
    </row>
    <row r="25" spans="1:99" s="107" customFormat="1" ht="15.75" customHeight="1" x14ac:dyDescent="0.2">
      <c r="A25" s="506"/>
      <c r="B25" s="510" t="s">
        <v>1200</v>
      </c>
      <c r="C25" s="503" t="str">
        <f>VLOOKUP(F25,'Бух. учет'!A$2:D$241,4,0)</f>
        <v>ТМ-630/10</v>
      </c>
      <c r="D25" s="503">
        <f>VLOOKUP(F25,'Бух. учет'!A$2:E$241,5,0)</f>
        <v>630</v>
      </c>
      <c r="E25" s="503">
        <f>VLOOKUP(F25,'Бух. учет'!A$2:F$241,6,0)</f>
        <v>1990</v>
      </c>
      <c r="F25" s="576">
        <v>58350</v>
      </c>
      <c r="G25" s="504">
        <f>VLOOKUP(F25,'Бух. учет'!A$2:G$241,7,0)</f>
        <v>545</v>
      </c>
      <c r="H25" s="505" t="str">
        <f>VLOOKUP(F25,'Бух. учет'!A$2:H$241,8,0)</f>
        <v>TPAHCФOPMATOP  TM-630-10/04</v>
      </c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1"/>
      <c r="BL25" s="321"/>
      <c r="BM25" s="321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1"/>
      <c r="CA25" s="321"/>
      <c r="CB25" s="321"/>
      <c r="CC25" s="321"/>
      <c r="CD25" s="321"/>
      <c r="CE25" s="321"/>
      <c r="CF25" s="321"/>
      <c r="CG25" s="321"/>
      <c r="CH25" s="321"/>
      <c r="CI25" s="321"/>
      <c r="CJ25" s="321"/>
      <c r="CK25" s="321"/>
      <c r="CL25" s="321"/>
      <c r="CM25" s="321"/>
      <c r="CN25" s="321"/>
      <c r="CO25" s="321"/>
      <c r="CP25" s="321"/>
      <c r="CQ25" s="321"/>
      <c r="CR25" s="321"/>
      <c r="CS25" s="321"/>
      <c r="CT25" s="321"/>
      <c r="CU25" s="321"/>
    </row>
    <row r="26" spans="1:99" s="107" customFormat="1" ht="15.75" customHeight="1" x14ac:dyDescent="0.2">
      <c r="A26" s="508" t="s">
        <v>104</v>
      </c>
      <c r="B26" s="509" t="s">
        <v>1198</v>
      </c>
      <c r="C26" s="503" t="str">
        <f>VLOOKUP(F26,'Бух. учет'!A$2:D$241,4,0)</f>
        <v>ТМ-630/10</v>
      </c>
      <c r="D26" s="503">
        <f>VLOOKUP(F26,'Бух. учет'!A$2:E$241,5,0)</f>
        <v>630</v>
      </c>
      <c r="E26" s="503">
        <f>VLOOKUP(F26,'Бух. учет'!A$2:F$241,6,0)</f>
        <v>1985</v>
      </c>
      <c r="F26" s="577">
        <v>36672</v>
      </c>
      <c r="G26" s="504">
        <f>VLOOKUP(F26,'Бух. учет'!A$2:G$241,7,0)</f>
        <v>583</v>
      </c>
      <c r="H26" s="505" t="str">
        <f>VLOOKUP(F26,'Бух. учет'!A$2:H$241,8,0)</f>
        <v>TPAHCФOPMATOP  TM-630-10/04</v>
      </c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1"/>
      <c r="CM26" s="321"/>
      <c r="CN26" s="321"/>
      <c r="CO26" s="321"/>
      <c r="CP26" s="321"/>
      <c r="CQ26" s="321"/>
      <c r="CR26" s="321"/>
      <c r="CS26" s="321"/>
      <c r="CT26" s="321"/>
      <c r="CU26" s="321"/>
    </row>
    <row r="27" spans="1:99" s="107" customFormat="1" ht="15.75" customHeight="1" x14ac:dyDescent="0.2">
      <c r="A27" s="506"/>
      <c r="B27" s="510" t="s">
        <v>1200</v>
      </c>
      <c r="C27" s="503" t="str">
        <f>VLOOKUP(F27,'Бух. учет'!A$2:D$241,4,0)</f>
        <v>ТМ-630/10</v>
      </c>
      <c r="D27" s="503">
        <f>VLOOKUP(F27,'Бух. учет'!A$2:E$241,5,0)</f>
        <v>630</v>
      </c>
      <c r="E27" s="503">
        <f>VLOOKUP(F27,'Бух. учет'!A$2:F$241,6,0)</f>
        <v>1982</v>
      </c>
      <c r="F27" s="576">
        <v>24216</v>
      </c>
      <c r="G27" s="504">
        <f>VLOOKUP(F27,'Бух. учет'!A$2:G$241,7,0)</f>
        <v>690</v>
      </c>
      <c r="H27" s="505" t="str">
        <f>VLOOKUP(F27,'Бух. учет'!A$2:H$241,8,0)</f>
        <v>TPAHCФOPMATOP  TM-630-10/04</v>
      </c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1"/>
      <c r="CM27" s="321"/>
      <c r="CN27" s="321"/>
      <c r="CO27" s="321"/>
      <c r="CP27" s="321"/>
      <c r="CQ27" s="321"/>
      <c r="CR27" s="321"/>
      <c r="CS27" s="321"/>
      <c r="CT27" s="321"/>
      <c r="CU27" s="321"/>
    </row>
    <row r="28" spans="1:99" s="107" customFormat="1" ht="15.75" customHeight="1" x14ac:dyDescent="0.2">
      <c r="A28" s="508" t="s">
        <v>105</v>
      </c>
      <c r="B28" s="509" t="s">
        <v>1198</v>
      </c>
      <c r="C28" s="503" t="str">
        <f>VLOOKUP(F28,'Бух. учет'!A$2:D$241,4,0)</f>
        <v>ТМ-250/10</v>
      </c>
      <c r="D28" s="503">
        <f>VLOOKUP(F28,'Бух. учет'!A$2:E$241,5,0)</f>
        <v>250</v>
      </c>
      <c r="E28" s="503">
        <f>VLOOKUP(F28,'Бух. учет'!A$2:F$241,6,0)</f>
        <v>1979</v>
      </c>
      <c r="F28" s="577">
        <v>774569</v>
      </c>
      <c r="G28" s="504">
        <f>VLOOKUP(F28,'Бух. учет'!A$2:G$241,7,0)</f>
        <v>571</v>
      </c>
      <c r="H28" s="505" t="str">
        <f>VLOOKUP(F28,'Бух. учет'!A$2:H$241,8,0)</f>
        <v>TPAHCФOPMATOP  TM-250-10/04</v>
      </c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321"/>
      <c r="CO28" s="321"/>
      <c r="CP28" s="321"/>
      <c r="CQ28" s="321"/>
      <c r="CR28" s="321"/>
      <c r="CS28" s="321"/>
      <c r="CT28" s="321"/>
      <c r="CU28" s="321"/>
    </row>
    <row r="29" spans="1:99" s="107" customFormat="1" ht="15.75" customHeight="1" x14ac:dyDescent="0.2">
      <c r="A29" s="506"/>
      <c r="B29" s="510" t="s">
        <v>1200</v>
      </c>
      <c r="C29" s="503" t="str">
        <f>VLOOKUP(F29,'Бух. учет'!A$2:D$241,4,0)</f>
        <v>ТМ-400/10</v>
      </c>
      <c r="D29" s="503">
        <f>VLOOKUP(F29,'Бух. учет'!A$2:E$241,5,0)</f>
        <v>400</v>
      </c>
      <c r="E29" s="503">
        <f>VLOOKUP(F29,'Бух. учет'!A$2:F$241,6,0)</f>
        <v>1979</v>
      </c>
      <c r="F29" s="576">
        <v>64467</v>
      </c>
      <c r="G29" s="504">
        <f>VLOOKUP(F29,'Бух. учет'!A$2:G$241,7,0)</f>
        <v>1169</v>
      </c>
      <c r="H29" s="505" t="str">
        <f>VLOOKUP(F29,'Бух. учет'!A$2:H$241,8,0)</f>
        <v>TPAHCФOPMATOP  TM-400-10/04</v>
      </c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21"/>
      <c r="CM29" s="321"/>
      <c r="CN29" s="321"/>
      <c r="CO29" s="321"/>
      <c r="CP29" s="321"/>
      <c r="CQ29" s="321"/>
      <c r="CR29" s="321"/>
      <c r="CS29" s="321"/>
      <c r="CT29" s="321"/>
      <c r="CU29" s="321"/>
    </row>
    <row r="30" spans="1:99" s="107" customFormat="1" ht="15.75" customHeight="1" x14ac:dyDescent="0.2">
      <c r="A30" s="508" t="s">
        <v>107</v>
      </c>
      <c r="B30" s="509" t="s">
        <v>1198</v>
      </c>
      <c r="C30" s="503" t="str">
        <f>VLOOKUP(F30,'Бух. учет'!A$2:D$241,4,0)</f>
        <v>ТМ-250/10</v>
      </c>
      <c r="D30" s="503">
        <f>VLOOKUP(F30,'Бух. учет'!A$2:E$241,5,0)</f>
        <v>250</v>
      </c>
      <c r="E30" s="503">
        <f>VLOOKUP(F30,'Бух. учет'!A$2:F$241,6,0)</f>
        <v>1978</v>
      </c>
      <c r="F30" s="577">
        <v>13438</v>
      </c>
      <c r="G30" s="504">
        <f>VLOOKUP(F30,'Бух. учет'!A$2:G$241,7,0)</f>
        <v>661</v>
      </c>
      <c r="H30" s="505" t="str">
        <f>VLOOKUP(F30,'Бух. учет'!A$2:H$241,8,0)</f>
        <v>TPAHCФOPMATOP  TM-250-10/04</v>
      </c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321"/>
      <c r="AY30" s="321"/>
      <c r="AZ30" s="321"/>
      <c r="BA30" s="321"/>
      <c r="BB30" s="321"/>
      <c r="BC30" s="321"/>
      <c r="BD30" s="321"/>
      <c r="BE30" s="321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321"/>
      <c r="CP30" s="321"/>
      <c r="CQ30" s="321"/>
      <c r="CR30" s="321"/>
      <c r="CS30" s="321"/>
      <c r="CT30" s="321"/>
      <c r="CU30" s="321"/>
    </row>
    <row r="31" spans="1:99" s="107" customFormat="1" ht="15.75" customHeight="1" x14ac:dyDescent="0.2">
      <c r="A31" s="506"/>
      <c r="B31" s="510" t="s">
        <v>1200</v>
      </c>
      <c r="C31" s="503" t="str">
        <f>VLOOKUP(F31,'Бух. учет'!A$2:D$241,4,0)</f>
        <v>ТМ-250/10</v>
      </c>
      <c r="D31" s="503">
        <f>VLOOKUP(F31,'Бух. учет'!A$2:E$241,5,0)</f>
        <v>250</v>
      </c>
      <c r="E31" s="503">
        <f>VLOOKUP(F31,'Бух. учет'!A$2:F$241,6,0)</f>
        <v>1993</v>
      </c>
      <c r="F31" s="576">
        <v>10322</v>
      </c>
      <c r="G31" s="504">
        <f>VLOOKUP(F31,'Бух. учет'!A$2:G$241,7,0)</f>
        <v>662</v>
      </c>
      <c r="H31" s="505" t="str">
        <f>VLOOKUP(F31,'Бух. учет'!A$2:H$241,8,0)</f>
        <v>TPAHCФOPMATOP  TM-250-10/04</v>
      </c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1"/>
      <c r="BC31" s="321"/>
      <c r="BD31" s="321"/>
      <c r="BE31" s="321"/>
      <c r="BF31" s="321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321"/>
      <c r="CM31" s="321"/>
      <c r="CN31" s="321"/>
      <c r="CO31" s="321"/>
      <c r="CP31" s="321"/>
      <c r="CQ31" s="321"/>
      <c r="CR31" s="321"/>
      <c r="CS31" s="321"/>
      <c r="CT31" s="321"/>
      <c r="CU31" s="321"/>
    </row>
    <row r="32" spans="1:99" s="107" customFormat="1" ht="15.75" customHeight="1" x14ac:dyDescent="0.2">
      <c r="A32" s="508" t="s">
        <v>106</v>
      </c>
      <c r="B32" s="509" t="s">
        <v>1198</v>
      </c>
      <c r="C32" s="503" t="str">
        <f>VLOOKUP(F32,'Бух. учет'!A$2:D$241,4,0)</f>
        <v>ТМ-630/10</v>
      </c>
      <c r="D32" s="503">
        <f>VLOOKUP(F32,'Бух. учет'!A$2:E$241,5,0)</f>
        <v>630</v>
      </c>
      <c r="E32" s="503">
        <f>VLOOKUP(F32,'Бух. учет'!A$2:F$241,6,0)</f>
        <v>1981</v>
      </c>
      <c r="F32" s="577">
        <v>18792</v>
      </c>
      <c r="G32" s="504">
        <f>VLOOKUP(F32,'Бух. учет'!A$2:G$241,7,0)</f>
        <v>582</v>
      </c>
      <c r="H32" s="505" t="str">
        <f>VLOOKUP(F32,'Бух. учет'!A$2:H$241,8,0)</f>
        <v>TPAHCФOPMATOP  TM-630-10/04</v>
      </c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321"/>
      <c r="BC32" s="321"/>
      <c r="BD32" s="321"/>
      <c r="BE32" s="321"/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1"/>
      <c r="CA32" s="321"/>
      <c r="CB32" s="321"/>
      <c r="CC32" s="321"/>
      <c r="CD32" s="321"/>
      <c r="CE32" s="321"/>
      <c r="CF32" s="321"/>
      <c r="CG32" s="321"/>
      <c r="CH32" s="321"/>
      <c r="CI32" s="321"/>
      <c r="CJ32" s="321"/>
      <c r="CK32" s="321"/>
      <c r="CL32" s="321"/>
      <c r="CM32" s="321"/>
      <c r="CN32" s="321"/>
      <c r="CO32" s="321"/>
      <c r="CP32" s="321"/>
      <c r="CQ32" s="321"/>
      <c r="CR32" s="321"/>
      <c r="CS32" s="321"/>
      <c r="CT32" s="321"/>
      <c r="CU32" s="321"/>
    </row>
    <row r="33" spans="1:99" s="107" customFormat="1" ht="15.75" customHeight="1" x14ac:dyDescent="0.2">
      <c r="A33" s="506"/>
      <c r="B33" s="510" t="s">
        <v>1200</v>
      </c>
      <c r="C33" s="503" t="str">
        <f>VLOOKUP(F33,'Бух. учет'!A$2:D$241,4,0)</f>
        <v>ТМ-630/10</v>
      </c>
      <c r="D33" s="503">
        <f>VLOOKUP(F33,'Бух. учет'!A$2:E$241,5,0)</f>
        <v>630</v>
      </c>
      <c r="E33" s="503">
        <f>VLOOKUP(F33,'Бух. учет'!A$2:F$241,6,0)</f>
        <v>1992</v>
      </c>
      <c r="F33" s="576">
        <v>65873</v>
      </c>
      <c r="G33" s="504">
        <f>VLOOKUP(F33,'Бух. учет'!A$2:G$241,7,0)</f>
        <v>1194</v>
      </c>
      <c r="H33" s="505" t="str">
        <f>VLOOKUP(F33,'Бух. учет'!A$2:H$241,8,0)</f>
        <v>TPAHCФOPMATOP  TM-630-10/04</v>
      </c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1"/>
      <c r="CA33" s="321"/>
      <c r="CB33" s="321"/>
      <c r="CC33" s="321"/>
      <c r="CD33" s="321"/>
      <c r="CE33" s="321"/>
      <c r="CF33" s="321"/>
      <c r="CG33" s="321"/>
      <c r="CH33" s="321"/>
      <c r="CI33" s="321"/>
      <c r="CJ33" s="321"/>
      <c r="CK33" s="321"/>
      <c r="CL33" s="321"/>
      <c r="CM33" s="321"/>
      <c r="CN33" s="321"/>
      <c r="CO33" s="321"/>
      <c r="CP33" s="321"/>
      <c r="CQ33" s="321"/>
      <c r="CR33" s="321"/>
      <c r="CS33" s="321"/>
      <c r="CT33" s="321"/>
      <c r="CU33" s="321"/>
    </row>
    <row r="34" spans="1:99" s="107" customFormat="1" ht="15.75" customHeight="1" x14ac:dyDescent="0.2">
      <c r="A34" s="508" t="s">
        <v>108</v>
      </c>
      <c r="B34" s="509" t="s">
        <v>1198</v>
      </c>
      <c r="C34" s="503" t="str">
        <f>VLOOKUP(F34,'Бух. учет'!A$2:D$241,4,0)</f>
        <v>ТМ-250/10</v>
      </c>
      <c r="D34" s="503">
        <f>VLOOKUP(F34,'Бух. учет'!A$2:E$241,5,0)</f>
        <v>250</v>
      </c>
      <c r="E34" s="503">
        <f>VLOOKUP(F34,'Бух. учет'!A$2:F$241,6,0)</f>
        <v>1979</v>
      </c>
      <c r="F34" s="577">
        <v>1075</v>
      </c>
      <c r="G34" s="504">
        <f>VLOOKUP(F34,'Бух. учет'!A$2:G$241,7,0)</f>
        <v>901</v>
      </c>
      <c r="H34" s="505" t="str">
        <f>VLOOKUP(F34,'Бух. учет'!A$2:H$241,8,0)</f>
        <v>TPAHCФOPMATOP  TM-250-10/04</v>
      </c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1"/>
      <c r="CA34" s="321"/>
      <c r="CB34" s="321"/>
      <c r="CC34" s="321"/>
      <c r="CD34" s="321"/>
      <c r="CE34" s="321"/>
      <c r="CF34" s="321"/>
      <c r="CG34" s="321"/>
      <c r="CH34" s="321"/>
      <c r="CI34" s="321"/>
      <c r="CJ34" s="321"/>
      <c r="CK34" s="321"/>
      <c r="CL34" s="321"/>
      <c r="CM34" s="321"/>
      <c r="CN34" s="321"/>
      <c r="CO34" s="321"/>
      <c r="CP34" s="321"/>
      <c r="CQ34" s="321"/>
      <c r="CR34" s="321"/>
      <c r="CS34" s="321"/>
      <c r="CT34" s="321"/>
      <c r="CU34" s="321"/>
    </row>
    <row r="35" spans="1:99" s="107" customFormat="1" ht="15.75" customHeight="1" x14ac:dyDescent="0.2">
      <c r="A35" s="506"/>
      <c r="B35" s="510" t="s">
        <v>1200</v>
      </c>
      <c r="C35" s="503" t="str">
        <f>VLOOKUP(F35,'Бух. учет'!A$2:D$241,4,0)</f>
        <v>ТМ-630/10</v>
      </c>
      <c r="D35" s="503">
        <f>VLOOKUP(F35,'Бух. учет'!A$2:E$241,5,0)</f>
        <v>630</v>
      </c>
      <c r="E35" s="503">
        <f>VLOOKUP(F35,'Бух. учет'!A$2:F$241,6,0)</f>
        <v>1982</v>
      </c>
      <c r="F35" s="576">
        <v>21180</v>
      </c>
      <c r="G35" s="504">
        <f>VLOOKUP(F35,'Бух. учет'!A$2:G$241,7,0)</f>
        <v>1452</v>
      </c>
      <c r="H35" s="505" t="str">
        <f>VLOOKUP(F35,'Бух. учет'!A$2:H$241,8,0)</f>
        <v>TPAHCФOPMATOP  TM-630-10/04</v>
      </c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321"/>
      <c r="BI35" s="321"/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1"/>
      <c r="CA35" s="321"/>
      <c r="CB35" s="321"/>
      <c r="CC35" s="321"/>
      <c r="CD35" s="321"/>
      <c r="CE35" s="321"/>
      <c r="CF35" s="321"/>
      <c r="CG35" s="321"/>
      <c r="CH35" s="321"/>
      <c r="CI35" s="321"/>
      <c r="CJ35" s="321"/>
      <c r="CK35" s="321"/>
      <c r="CL35" s="321"/>
      <c r="CM35" s="321"/>
      <c r="CN35" s="321"/>
      <c r="CO35" s="321"/>
      <c r="CP35" s="321"/>
      <c r="CQ35" s="321"/>
      <c r="CR35" s="321"/>
      <c r="CS35" s="321"/>
      <c r="CT35" s="321"/>
      <c r="CU35" s="321"/>
    </row>
    <row r="36" spans="1:99" s="107" customFormat="1" ht="15.75" customHeight="1" x14ac:dyDescent="0.2">
      <c r="A36" s="508" t="s">
        <v>109</v>
      </c>
      <c r="B36" s="509" t="s">
        <v>1198</v>
      </c>
      <c r="C36" s="503" t="str">
        <f>VLOOKUP(F36,'Бух. учет'!A$2:D$241,4,0)</f>
        <v>ТМ-630/10</v>
      </c>
      <c r="D36" s="503">
        <f>VLOOKUP(F36,'Бух. учет'!A$2:E$241,5,0)</f>
        <v>630</v>
      </c>
      <c r="E36" s="503">
        <f>VLOOKUP(F36,'Бух. учет'!A$2:F$241,6,0)</f>
        <v>1992</v>
      </c>
      <c r="F36" s="577">
        <v>64400</v>
      </c>
      <c r="G36" s="504">
        <f>VLOOKUP(F36,'Бух. учет'!A$2:G$241,7,0)</f>
        <v>893</v>
      </c>
      <c r="H36" s="505" t="str">
        <f>VLOOKUP(F36,'Бух. учет'!A$2:H$241,8,0)</f>
        <v>TPAHCФOPMATOP  TM-630-10/04</v>
      </c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1"/>
      <c r="BD36" s="321"/>
      <c r="BE36" s="321"/>
      <c r="BF36" s="321"/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1"/>
      <c r="CA36" s="321"/>
      <c r="CB36" s="321"/>
      <c r="CC36" s="321"/>
      <c r="CD36" s="321"/>
      <c r="CE36" s="321"/>
      <c r="CF36" s="321"/>
      <c r="CG36" s="321"/>
      <c r="CH36" s="321"/>
      <c r="CI36" s="321"/>
      <c r="CJ36" s="321"/>
      <c r="CK36" s="321"/>
      <c r="CL36" s="321"/>
      <c r="CM36" s="321"/>
      <c r="CN36" s="321"/>
      <c r="CO36" s="321"/>
      <c r="CP36" s="321"/>
      <c r="CQ36" s="321"/>
      <c r="CR36" s="321"/>
      <c r="CS36" s="321"/>
      <c r="CT36" s="321"/>
      <c r="CU36" s="321"/>
    </row>
    <row r="37" spans="1:99" s="107" customFormat="1" ht="15.75" customHeight="1" x14ac:dyDescent="0.2">
      <c r="A37" s="506"/>
      <c r="B37" s="510" t="s">
        <v>1200</v>
      </c>
      <c r="C37" s="503" t="str">
        <f>VLOOKUP(F37,'Бух. учет'!A$2:D$241,4,0)</f>
        <v>ТМ-630/10</v>
      </c>
      <c r="D37" s="503">
        <f>VLOOKUP(F37,'Бух. учет'!A$2:E$241,5,0)</f>
        <v>630</v>
      </c>
      <c r="E37" s="503">
        <f>VLOOKUP(F37,'Бух. учет'!A$2:F$241,6,0)</f>
        <v>1981</v>
      </c>
      <c r="F37" s="576">
        <v>19812</v>
      </c>
      <c r="G37" s="504">
        <f>VLOOKUP(F37,'Бух. учет'!A$2:G$241,7,0)</f>
        <v>1845</v>
      </c>
      <c r="H37" s="505" t="str">
        <f>VLOOKUP(F37,'Бух. учет'!A$2:H$241,8,0)</f>
        <v>TPAHCФOPMATOP  TM-630-10/04</v>
      </c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1"/>
      <c r="CA37" s="321"/>
      <c r="CB37" s="321"/>
      <c r="CC37" s="321"/>
      <c r="CD37" s="321"/>
      <c r="CE37" s="321"/>
      <c r="CF37" s="321"/>
      <c r="CG37" s="321"/>
      <c r="CH37" s="321"/>
      <c r="CI37" s="321"/>
      <c r="CJ37" s="321"/>
      <c r="CK37" s="321"/>
      <c r="CL37" s="321"/>
      <c r="CM37" s="321"/>
      <c r="CN37" s="321"/>
      <c r="CO37" s="321"/>
      <c r="CP37" s="321"/>
      <c r="CQ37" s="321"/>
      <c r="CR37" s="321"/>
      <c r="CS37" s="321"/>
      <c r="CT37" s="321"/>
      <c r="CU37" s="321"/>
    </row>
    <row r="38" spans="1:99" ht="15.75" customHeight="1" x14ac:dyDescent="0.2">
      <c r="A38" s="508" t="s">
        <v>183</v>
      </c>
      <c r="B38" s="509" t="s">
        <v>1198</v>
      </c>
      <c r="C38" s="503" t="str">
        <f>VLOOKUP(F38,'Бух. учет'!A$2:D$241,4,0)</f>
        <v>ТМ-250/10</v>
      </c>
      <c r="D38" s="503">
        <f>VLOOKUP(F38,'Бух. учет'!A$2:E$241,5,0)</f>
        <v>250</v>
      </c>
      <c r="E38" s="503">
        <f>VLOOKUP(F38,'Бух. учет'!A$2:F$241,6,0)</f>
        <v>1984</v>
      </c>
      <c r="F38" s="577">
        <v>979264</v>
      </c>
      <c r="G38" s="504">
        <f>VLOOKUP(F38,'Бух. учет'!A$2:G$241,7,0)</f>
        <v>624</v>
      </c>
      <c r="H38" s="505" t="str">
        <f>VLOOKUP(F38,'Бух. учет'!A$2:H$241,8,0)</f>
        <v>TPAHCФOPMATOP  TM-250-10/04</v>
      </c>
    </row>
    <row r="39" spans="1:99" ht="15.75" customHeight="1" x14ac:dyDescent="0.2">
      <c r="A39" s="506"/>
      <c r="B39" s="510" t="s">
        <v>1200</v>
      </c>
      <c r="C39" s="503" t="str">
        <f>VLOOKUP(F39,'Бух. учет'!A$2:D$241,4,0)</f>
        <v>ТМ-250/10</v>
      </c>
      <c r="D39" s="503">
        <f>VLOOKUP(F39,'Бух. учет'!A$2:E$241,5,0)</f>
        <v>250</v>
      </c>
      <c r="E39" s="503">
        <f>VLOOKUP(F39,'Бух. учет'!A$2:F$241,6,0)</f>
        <v>1977</v>
      </c>
      <c r="F39" s="576">
        <v>11103</v>
      </c>
      <c r="G39" s="504">
        <f>VLOOKUP(F39,'Бух. учет'!A$2:G$241,7,0)</f>
        <v>728</v>
      </c>
      <c r="H39" s="505" t="str">
        <f>VLOOKUP(F39,'Бух. учет'!A$2:H$241,8,0)</f>
        <v>TPAHCФOPMATOP  TM-250-10/04</v>
      </c>
    </row>
    <row r="40" spans="1:99" ht="15.75" customHeight="1" x14ac:dyDescent="0.2">
      <c r="A40" s="508" t="s">
        <v>184</v>
      </c>
      <c r="B40" s="509" t="s">
        <v>1198</v>
      </c>
      <c r="C40" s="503" t="str">
        <f>VLOOKUP(F40,'Бух. учет'!A$2:D$241,4,0)</f>
        <v>ТМ-250/10</v>
      </c>
      <c r="D40" s="503">
        <f>VLOOKUP(F40,'Бух. учет'!A$2:E$241,5,0)</f>
        <v>250</v>
      </c>
      <c r="E40" s="503">
        <f>VLOOKUP(F40,'Бух. учет'!A$2:F$241,6,0)</f>
        <v>1980</v>
      </c>
      <c r="F40" s="577">
        <v>181834</v>
      </c>
      <c r="G40" s="504">
        <f>VLOOKUP(F40,'Бух. учет'!A$2:G$241,7,0)</f>
        <v>828</v>
      </c>
      <c r="H40" s="505" t="str">
        <f>VLOOKUP(F40,'Бух. учет'!A$2:H$241,8,0)</f>
        <v>TPAHCФOPMATOP  TM-250-10/04</v>
      </c>
    </row>
    <row r="41" spans="1:99" ht="15.75" customHeight="1" x14ac:dyDescent="0.2">
      <c r="A41" s="506"/>
      <c r="B41" s="510" t="s">
        <v>1200</v>
      </c>
      <c r="C41" s="503" t="str">
        <f>VLOOKUP(F41,'Бух. учет'!A$2:D$241,4,0)</f>
        <v>ТМ-250/10</v>
      </c>
      <c r="D41" s="503">
        <f>VLOOKUP(F41,'Бух. учет'!A$2:E$241,5,0)</f>
        <v>250</v>
      </c>
      <c r="E41" s="503">
        <f>VLOOKUP(F41,'Бух. учет'!A$2:F$241,6,0)</f>
        <v>1981</v>
      </c>
      <c r="F41" s="576">
        <v>1778</v>
      </c>
      <c r="G41" s="504">
        <f>VLOOKUP(F41,'Бух. учет'!A$2:G$241,7,0)</f>
        <v>829</v>
      </c>
      <c r="H41" s="505" t="str">
        <f>VLOOKUP(F41,'Бух. учет'!A$2:H$241,8,0)</f>
        <v>TPAHCФOPMATOP  TM-250-10/04</v>
      </c>
    </row>
    <row r="42" spans="1:99" ht="15.75" customHeight="1" x14ac:dyDescent="0.2">
      <c r="A42" s="508" t="s">
        <v>185</v>
      </c>
      <c r="B42" s="509" t="s">
        <v>1198</v>
      </c>
      <c r="C42" s="503" t="str">
        <f>VLOOKUP(F42,'Бух. учет'!A$2:D$241,4,0)</f>
        <v>ТМ-630/10</v>
      </c>
      <c r="D42" s="503">
        <f>VLOOKUP(F42,'Бух. учет'!A$2:E$241,5,0)</f>
        <v>630</v>
      </c>
      <c r="E42" s="503">
        <f>VLOOKUP(F42,'Бух. учет'!A$2:F$241,6,0)</f>
        <v>1992</v>
      </c>
      <c r="F42" s="577">
        <v>65766</v>
      </c>
      <c r="G42" s="504">
        <f>VLOOKUP(F42,'Бух. учет'!A$2:G$241,7,0)</f>
        <v>543</v>
      </c>
      <c r="H42" s="505" t="str">
        <f>VLOOKUP(F42,'Бух. учет'!A$2:H$241,8,0)</f>
        <v>TPAHCФOPMATOP  TM-630-10/04</v>
      </c>
    </row>
    <row r="43" spans="1:99" ht="15.75" customHeight="1" x14ac:dyDescent="0.2">
      <c r="A43" s="506"/>
      <c r="B43" s="510" t="s">
        <v>1200</v>
      </c>
      <c r="C43" s="503" t="str">
        <f>VLOOKUP(F43,'Бух. учет'!A$2:D$241,4,0)</f>
        <v>ТМ-630/10</v>
      </c>
      <c r="D43" s="503">
        <f>VLOOKUP(F43,'Бух. учет'!A$2:E$241,5,0)</f>
        <v>630</v>
      </c>
      <c r="E43" s="503">
        <f>VLOOKUP(F43,'Бух. учет'!A$2:F$241,6,0)</f>
        <v>1991</v>
      </c>
      <c r="F43" s="576">
        <v>63618</v>
      </c>
      <c r="G43" s="504">
        <f>VLOOKUP(F43,'Бух. учет'!A$2:G$241,7,0)</f>
        <v>1090</v>
      </c>
      <c r="H43" s="505" t="str">
        <f>VLOOKUP(F43,'Бух. учет'!A$2:H$241,8,0)</f>
        <v>TPAHCФOPMATOP  TM-630-10/04</v>
      </c>
    </row>
    <row r="44" spans="1:99" ht="15.75" customHeight="1" x14ac:dyDescent="0.2">
      <c r="A44" s="508" t="s">
        <v>186</v>
      </c>
      <c r="B44" s="509" t="s">
        <v>1198</v>
      </c>
      <c r="C44" s="503" t="str">
        <f>VLOOKUP(F44,'Бух. учет'!A$2:D$241,4,0)</f>
        <v>ТМ-400/10</v>
      </c>
      <c r="D44" s="503">
        <f>VLOOKUP(F44,'Бух. учет'!A$2:E$241,5,0)</f>
        <v>400</v>
      </c>
      <c r="E44" s="503">
        <f>VLOOKUP(F44,'Бух. учет'!A$2:F$241,6,0)</f>
        <v>1992</v>
      </c>
      <c r="F44" s="577">
        <v>52818</v>
      </c>
      <c r="G44" s="504">
        <f>VLOOKUP(F44,'Бух. учет'!A$2:G$241,7,0)</f>
        <v>551</v>
      </c>
      <c r="H44" s="505" t="str">
        <f>VLOOKUP(F44,'Бух. учет'!A$2:H$241,8,0)</f>
        <v>TPAHCФOPMATOP  TMЭ-400-10/04</v>
      </c>
    </row>
    <row r="45" spans="1:99" ht="15.75" customHeight="1" x14ac:dyDescent="0.2">
      <c r="A45" s="506"/>
      <c r="B45" s="510" t="s">
        <v>1200</v>
      </c>
      <c r="C45" s="503" t="str">
        <f>VLOOKUP(F45,'Бух. учет'!A$2:D$241,4,0)</f>
        <v>ТМ-400/10</v>
      </c>
      <c r="D45" s="503">
        <f>VLOOKUP(F45,'Бух. учет'!A$2:E$241,5,0)</f>
        <v>400</v>
      </c>
      <c r="E45" s="503">
        <f>VLOOKUP(F45,'Бух. учет'!A$2:F$241,6,0)</f>
        <v>1992</v>
      </c>
      <c r="F45" s="576">
        <v>52859</v>
      </c>
      <c r="G45" s="504">
        <f>VLOOKUP(F45,'Бух. учет'!A$2:G$241,7,0)</f>
        <v>810</v>
      </c>
      <c r="H45" s="505" t="str">
        <f>VLOOKUP(F45,'Бух. учет'!A$2:H$241,8,0)</f>
        <v>TPAHCФOPMATOP  TM-400-10/04</v>
      </c>
    </row>
    <row r="46" spans="1:99" ht="15.75" customHeight="1" x14ac:dyDescent="0.2">
      <c r="A46" s="508" t="s">
        <v>187</v>
      </c>
      <c r="B46" s="509" t="s">
        <v>1198</v>
      </c>
      <c r="C46" s="503" t="str">
        <f>VLOOKUP(F46,'Бух. учет'!A$2:D$241,4,0)</f>
        <v>ТМ-400/10</v>
      </c>
      <c r="D46" s="503">
        <f>VLOOKUP(F46,'Бух. учет'!A$2:E$241,5,0)</f>
        <v>400</v>
      </c>
      <c r="E46" s="503">
        <f>VLOOKUP(F46,'Бух. учет'!A$2:F$241,6,0)</f>
        <v>1981</v>
      </c>
      <c r="F46" s="577">
        <v>11985</v>
      </c>
      <c r="G46" s="504">
        <f>VLOOKUP(F46,'Бух. учет'!A$2:G$241,7,0)</f>
        <v>912</v>
      </c>
      <c r="H46" s="505" t="str">
        <f>VLOOKUP(F46,'Бух. учет'!A$2:H$241,8,0)</f>
        <v>TPAHCФOPMATOP  TM-400-10/04</v>
      </c>
    </row>
    <row r="47" spans="1:99" ht="15.75" customHeight="1" x14ac:dyDescent="0.2">
      <c r="A47" s="506"/>
      <c r="B47" s="507" t="s">
        <v>1200</v>
      </c>
      <c r="C47" s="503" t="str">
        <f>VLOOKUP(F47,'Бух. учет'!A$2:D$241,4,0)</f>
        <v>ТМГ-400/10</v>
      </c>
      <c r="D47" s="503">
        <f>VLOOKUP(F47,'Бух. учет'!A$2:E$241,5,0)</f>
        <v>400</v>
      </c>
      <c r="E47" s="503">
        <f>VLOOKUP(F47,'Бух. учет'!A$2:F$241,6,0)</f>
        <v>2010</v>
      </c>
      <c r="F47" s="576">
        <v>23313</v>
      </c>
      <c r="G47" s="504">
        <f>VLOOKUP(F47,'Бух. учет'!A$2:G$241,7,0)</f>
        <v>2312</v>
      </c>
      <c r="H47" s="505" t="str">
        <f>VLOOKUP(F47,'Бух. учет'!A$2:H$241,8,0)</f>
        <v>TPAHCФOPMATOP  ТМГ-400-10/04</v>
      </c>
    </row>
    <row r="48" spans="1:99" ht="15.75" customHeight="1" x14ac:dyDescent="0.2">
      <c r="A48" s="508" t="s">
        <v>188</v>
      </c>
      <c r="B48" s="509" t="s">
        <v>1198</v>
      </c>
      <c r="C48" s="503" t="str">
        <f>VLOOKUP(F48,'Бух. учет'!A$2:D$241,4,0)</f>
        <v>ТМ-400/10</v>
      </c>
      <c r="D48" s="503">
        <f>VLOOKUP(F48,'Бух. учет'!A$2:E$241,5,0)</f>
        <v>400</v>
      </c>
      <c r="E48" s="503">
        <f>VLOOKUP(F48,'Бух. учет'!A$2:F$241,6,0)</f>
        <v>1984</v>
      </c>
      <c r="F48" s="578">
        <v>8664</v>
      </c>
      <c r="G48" s="504">
        <f>VLOOKUP(F48,'Бух. учет'!A$2:G$241,7,0)</f>
        <v>868</v>
      </c>
      <c r="H48" s="505" t="str">
        <f>VLOOKUP(F48,'Бух. учет'!A$2:H$241,8,0)</f>
        <v>TPAHCФOPMATOP  TM-400-10/04</v>
      </c>
    </row>
    <row r="49" spans="1:16" ht="15.75" customHeight="1" x14ac:dyDescent="0.2">
      <c r="A49" s="506"/>
      <c r="B49" s="510" t="s">
        <v>1200</v>
      </c>
      <c r="C49" s="503" t="str">
        <f>VLOOKUP(F49,'Бух. учет'!A$2:D$241,4,0)</f>
        <v>ТМ-400/10</v>
      </c>
      <c r="D49" s="503">
        <f>VLOOKUP(F49,'Бух. учет'!A$2:E$241,5,0)</f>
        <v>400</v>
      </c>
      <c r="E49" s="503">
        <f>VLOOKUP(F49,'Бух. учет'!A$2:F$241,6,0)</f>
        <v>1984</v>
      </c>
      <c r="F49" s="576">
        <v>78670</v>
      </c>
      <c r="G49" s="504">
        <f>VLOOKUP(F49,'Бух. учет'!A$2:G$241,7,0)</f>
        <v>869</v>
      </c>
      <c r="H49" s="505" t="str">
        <f>VLOOKUP(F49,'Бух. учет'!A$2:H$241,8,0)</f>
        <v>TPAHCФOPMATOP  TM-400-10/04</v>
      </c>
    </row>
    <row r="50" spans="1:16" ht="15.75" customHeight="1" x14ac:dyDescent="0.2">
      <c r="A50" s="508" t="s">
        <v>189</v>
      </c>
      <c r="B50" s="509" t="s">
        <v>1198</v>
      </c>
      <c r="C50" s="503" t="str">
        <f>VLOOKUP(F50,'Бух. учет'!A$2:D$241,4,0)</f>
        <v>ТМ-250/10</v>
      </c>
      <c r="D50" s="503">
        <f>VLOOKUP(F50,'Бух. учет'!A$2:E$241,5,0)</f>
        <v>250</v>
      </c>
      <c r="E50" s="503">
        <f>VLOOKUP(F50,'Бух. учет'!A$2:F$241,6,0)</f>
        <v>1984</v>
      </c>
      <c r="F50" s="577">
        <v>5075</v>
      </c>
      <c r="G50" s="504">
        <f>VLOOKUP(F50,'Бух. учет'!A$2:G$241,7,0)</f>
        <v>1898</v>
      </c>
      <c r="H50" s="505" t="str">
        <f>VLOOKUP(F50,'Бух. учет'!A$2:H$241,8,0)</f>
        <v>TPAHCФOPMATOP  TMЭ-250-10/04</v>
      </c>
      <c r="I50" s="328"/>
      <c r="J50" s="329"/>
      <c r="K50" s="329"/>
      <c r="L50" s="329"/>
      <c r="M50" s="328"/>
      <c r="N50" s="834"/>
      <c r="O50" s="834"/>
      <c r="P50" s="330"/>
    </row>
    <row r="51" spans="1:16" ht="15.75" customHeight="1" x14ac:dyDescent="0.2">
      <c r="A51" s="506"/>
      <c r="B51" s="510" t="s">
        <v>1200</v>
      </c>
      <c r="C51" s="503" t="str">
        <f>VLOOKUP(F51,'Бух. учет'!A$2:D$241,4,0)</f>
        <v>ТМ-400/10</v>
      </c>
      <c r="D51" s="503">
        <f>VLOOKUP(F51,'Бух. учет'!A$2:E$241,5,0)</f>
        <v>400</v>
      </c>
      <c r="E51" s="503">
        <f>VLOOKUP(F51,'Бух. учет'!A$2:F$241,6,0)</f>
        <v>1978</v>
      </c>
      <c r="F51" s="576">
        <v>4439</v>
      </c>
      <c r="G51" s="504">
        <f>VLOOKUP(F51,'Бух. учет'!A$2:G$241,7,0)</f>
        <v>719</v>
      </c>
      <c r="H51" s="505" t="str">
        <f>VLOOKUP(F51,'Бух. учет'!A$2:H$241,8,0)</f>
        <v>TPAHCФOPMATOP  TMЭ-400-10/04</v>
      </c>
      <c r="I51" s="321"/>
      <c r="J51" s="328"/>
      <c r="K51" s="328"/>
      <c r="L51" s="328"/>
      <c r="M51" s="328"/>
      <c r="N51" s="328"/>
      <c r="O51" s="328"/>
      <c r="P51" s="330"/>
    </row>
    <row r="52" spans="1:16" ht="15.75" customHeight="1" x14ac:dyDescent="0.2">
      <c r="A52" s="508" t="s">
        <v>190</v>
      </c>
      <c r="B52" s="509" t="s">
        <v>1198</v>
      </c>
      <c r="C52" s="503" t="str">
        <f>VLOOKUP(F52,'Бух. учет'!A$2:D$241,4,0)</f>
        <v>ТМ-400/10</v>
      </c>
      <c r="D52" s="503">
        <f>VLOOKUP(F52,'Бух. учет'!A$2:E$241,5,0)</f>
        <v>400</v>
      </c>
      <c r="E52" s="503">
        <f>VLOOKUP(F52,'Бух. учет'!A$2:F$241,6,0)</f>
        <v>1985</v>
      </c>
      <c r="F52" s="577">
        <v>16235</v>
      </c>
      <c r="G52" s="504">
        <f>VLOOKUP(F52,'Бух. учет'!A$2:G$241,7,0)</f>
        <v>720</v>
      </c>
      <c r="H52" s="505" t="str">
        <f>VLOOKUP(F52,'Бух. учет'!A$2:H$241,8,0)</f>
        <v>TPAHCФOPMATOP  TMЭ-400-10/04</v>
      </c>
      <c r="I52" s="328"/>
      <c r="J52" s="328"/>
      <c r="K52" s="330"/>
      <c r="L52" s="330"/>
      <c r="M52" s="330"/>
      <c r="N52" s="330"/>
      <c r="O52" s="330"/>
      <c r="P52" s="330"/>
    </row>
    <row r="53" spans="1:16" ht="15.75" customHeight="1" x14ac:dyDescent="0.2">
      <c r="A53" s="506"/>
      <c r="B53" s="510" t="s">
        <v>1200</v>
      </c>
      <c r="C53" s="503" t="str">
        <f>VLOOKUP(F53,'Бух. учет'!A$2:D$241,4,0)</f>
        <v>ТМ-400/10</v>
      </c>
      <c r="D53" s="503">
        <f>VLOOKUP(F53,'Бух. учет'!A$2:E$241,5,0)</f>
        <v>400</v>
      </c>
      <c r="E53" s="503">
        <f>VLOOKUP(F53,'Бух. учет'!A$2:F$241,6,0)</f>
        <v>1980</v>
      </c>
      <c r="F53" s="576">
        <v>72158</v>
      </c>
      <c r="G53" s="504">
        <f>VLOOKUP(F53,'Бух. учет'!A$2:G$241,7,0)</f>
        <v>721</v>
      </c>
      <c r="H53" s="505" t="str">
        <f>VLOOKUP(F53,'Бух. учет'!A$2:H$241,8,0)</f>
        <v>TPAHCФOPMATOP  TMЭ-400-10/04</v>
      </c>
      <c r="I53" s="321"/>
      <c r="J53" s="328"/>
      <c r="K53" s="330"/>
      <c r="L53" s="330"/>
      <c r="M53" s="330"/>
      <c r="N53" s="330"/>
      <c r="O53" s="330"/>
      <c r="P53" s="330"/>
    </row>
    <row r="54" spans="1:16" ht="15.75" customHeight="1" x14ac:dyDescent="0.2">
      <c r="A54" s="508" t="s">
        <v>191</v>
      </c>
      <c r="B54" s="509" t="s">
        <v>1198</v>
      </c>
      <c r="C54" s="503" t="str">
        <f>VLOOKUP(F54,'Бух. учет'!A$2:D$241,4,0)</f>
        <v>ТМ-630/10</v>
      </c>
      <c r="D54" s="503">
        <f>VLOOKUP(F54,'Бух. учет'!A$2:E$241,5,0)</f>
        <v>630</v>
      </c>
      <c r="E54" s="503">
        <f>VLOOKUP(F54,'Бух. учет'!A$2:F$241,6,0)</f>
        <v>1992</v>
      </c>
      <c r="F54" s="577">
        <v>65896</v>
      </c>
      <c r="G54" s="504">
        <f>VLOOKUP(F54,'Бух. учет'!A$2:G$241,7,0)</f>
        <v>517</v>
      </c>
      <c r="H54" s="505" t="str">
        <f>VLOOKUP(F54,'Бух. учет'!A$2:H$241,8,0)</f>
        <v>TPAHCФOPMATOP  TCBП-630-10/04</v>
      </c>
      <c r="I54" s="321"/>
      <c r="J54" s="328"/>
      <c r="K54" s="330"/>
      <c r="L54" s="330"/>
      <c r="M54" s="330"/>
      <c r="N54" s="330"/>
      <c r="O54" s="330"/>
      <c r="P54" s="330"/>
    </row>
    <row r="55" spans="1:16" ht="15.75" customHeight="1" x14ac:dyDescent="0.2">
      <c r="A55" s="506"/>
      <c r="B55" s="510" t="s">
        <v>1200</v>
      </c>
      <c r="C55" s="503" t="str">
        <f>VLOOKUP(F55,'Бух. учет'!A$2:D$241,4,0)</f>
        <v>ТМ-630/10</v>
      </c>
      <c r="D55" s="503">
        <f>VLOOKUP(F55,'Бух. учет'!A$2:E$241,5,0)</f>
        <v>630</v>
      </c>
      <c r="E55" s="503">
        <f>VLOOKUP(F55,'Бух. учет'!A$2:F$241,6,0)</f>
        <v>1992</v>
      </c>
      <c r="F55" s="576">
        <v>65926</v>
      </c>
      <c r="G55" s="504">
        <f>VLOOKUP(F55,'Бух. учет'!A$2:G$241,7,0)</f>
        <v>909</v>
      </c>
      <c r="H55" s="505" t="str">
        <f>VLOOKUP(F55,'Бух. учет'!A$2:H$241,8,0)</f>
        <v>TPAHCФOPMATOP  TM-630-10/04</v>
      </c>
      <c r="I55" s="331"/>
      <c r="J55" s="331"/>
      <c r="K55" s="330"/>
    </row>
    <row r="56" spans="1:16" ht="15.75" customHeight="1" x14ac:dyDescent="0.2">
      <c r="A56" s="511" t="s">
        <v>1202</v>
      </c>
      <c r="B56" s="509" t="s">
        <v>1198</v>
      </c>
      <c r="C56" s="503" t="str">
        <f>VLOOKUP(F56,'Бух. учет'!A$2:D$241,4,0)</f>
        <v>ТМ-630/10</v>
      </c>
      <c r="D56" s="503">
        <f>VLOOKUP(F56,'Бух. учет'!A$2:E$241,5,0)</f>
        <v>630</v>
      </c>
      <c r="E56" s="503">
        <f>VLOOKUP(F56,'Бух. учет'!A$2:F$241,6,0)</f>
        <v>1984</v>
      </c>
      <c r="F56" s="577">
        <v>31913</v>
      </c>
      <c r="G56" s="504">
        <f>VLOOKUP(F56,'Бух. учет'!A$2:G$241,7,0)</f>
        <v>1075</v>
      </c>
      <c r="H56" s="505" t="str">
        <f>VLOOKUP(F56,'Бух. учет'!A$2:H$241,8,0)</f>
        <v>TPAHCФOPMATOP  TM-630-10/04</v>
      </c>
      <c r="I56" s="321"/>
      <c r="J56" s="328"/>
      <c r="K56" s="330"/>
    </row>
    <row r="57" spans="1:16" ht="15.75" customHeight="1" x14ac:dyDescent="0.2">
      <c r="A57" s="512" t="s">
        <v>260</v>
      </c>
      <c r="B57" s="510" t="s">
        <v>1198</v>
      </c>
      <c r="C57" s="503" t="str">
        <f>VLOOKUP(F57,'Бух. учет'!A$2:D$241,4,0)</f>
        <v>ТМ-400/10</v>
      </c>
      <c r="D57" s="503">
        <f>VLOOKUP(F57,'Бух. учет'!A$2:E$241,5,0)</f>
        <v>400</v>
      </c>
      <c r="E57" s="503">
        <f>VLOOKUP(F57,'Бух. учет'!A$2:F$241,6,0)</f>
        <v>1984</v>
      </c>
      <c r="F57" s="576">
        <v>4290</v>
      </c>
      <c r="G57" s="504">
        <f>VLOOKUP(F57,'Бух. учет'!A$2:G$241,7,0)</f>
        <v>580</v>
      </c>
      <c r="H57" s="505" t="str">
        <f>VLOOKUP(F57,'Бух. учет'!A$2:H$241,8,0)</f>
        <v>TPAHCФOPMATOP  TMЭ-400-10/04</v>
      </c>
      <c r="I57" s="321"/>
      <c r="J57" s="328"/>
      <c r="K57" s="330"/>
    </row>
    <row r="58" spans="1:16" ht="15.75" customHeight="1" x14ac:dyDescent="0.2">
      <c r="A58" s="513"/>
      <c r="B58" s="509" t="s">
        <v>1200</v>
      </c>
      <c r="C58" s="503" t="str">
        <f>VLOOKUP(F58,'Бух. учет'!A$2:D$241,4,0)</f>
        <v>ТМ-630/10</v>
      </c>
      <c r="D58" s="503">
        <f>VLOOKUP(F58,'Бух. учет'!A$2:E$241,5,0)</f>
        <v>630</v>
      </c>
      <c r="E58" s="503">
        <f>VLOOKUP(F58,'Бух. учет'!A$2:F$241,6,0)</f>
        <v>1989</v>
      </c>
      <c r="F58" s="577">
        <v>51602</v>
      </c>
      <c r="G58" s="504">
        <f>VLOOKUP(F58,'Бух. учет'!A$2:G$241,7,0)</f>
        <v>579</v>
      </c>
      <c r="H58" s="505" t="str">
        <f>VLOOKUP(F58,'Бух. учет'!A$2:H$241,8,0)</f>
        <v>TPAHCФOPMATOP  TM-630-10/04</v>
      </c>
      <c r="I58" s="321"/>
      <c r="J58" s="328"/>
      <c r="K58" s="330"/>
    </row>
    <row r="59" spans="1:16" ht="15.75" customHeight="1" x14ac:dyDescent="0.2">
      <c r="A59" s="512" t="s">
        <v>261</v>
      </c>
      <c r="B59" s="510" t="s">
        <v>1198</v>
      </c>
      <c r="C59" s="503" t="str">
        <f>VLOOKUP(F59,'Бух. учет'!A$2:D$241,4,0)</f>
        <v>ТМ-400/10</v>
      </c>
      <c r="D59" s="503">
        <f>VLOOKUP(F59,'Бух. учет'!A$2:E$241,5,0)</f>
        <v>400</v>
      </c>
      <c r="E59" s="503">
        <f>VLOOKUP(F59,'Бух. учет'!A$2:F$241,6,0)</f>
        <v>1985</v>
      </c>
      <c r="F59" s="576">
        <v>23272</v>
      </c>
      <c r="G59" s="504">
        <f>VLOOKUP(F59,'Бух. учет'!A$2:G$241,7,0)</f>
        <v>552</v>
      </c>
      <c r="H59" s="505" t="str">
        <f>VLOOKUP(F59,'Бух. учет'!A$2:H$241,8,0)</f>
        <v>TPAHCФOPMATOP  TMЭ-400-10/04</v>
      </c>
      <c r="I59" s="321"/>
      <c r="J59" s="321"/>
    </row>
    <row r="60" spans="1:16" ht="15.75" customHeight="1" x14ac:dyDescent="0.2">
      <c r="A60" s="513"/>
      <c r="B60" s="509" t="s">
        <v>1200</v>
      </c>
      <c r="C60" s="503" t="str">
        <f>VLOOKUP(F60,'Бух. учет'!A$2:D$241,4,0)</f>
        <v>ТМ-400/10</v>
      </c>
      <c r="D60" s="503">
        <f>VLOOKUP(F60,'Бух. учет'!A$2:E$241,5,0)</f>
        <v>400</v>
      </c>
      <c r="E60" s="503">
        <f>VLOOKUP(F60,'Бух. учет'!A$2:F$241,6,0)</f>
        <v>1980</v>
      </c>
      <c r="F60" s="577">
        <v>71460</v>
      </c>
      <c r="G60" s="504">
        <f>VLOOKUP(F60,'Бух. учет'!A$2:G$241,7,0)</f>
        <v>548</v>
      </c>
      <c r="H60" s="505" t="str">
        <f>VLOOKUP(F60,'Бух. учет'!A$2:H$241,8,0)</f>
        <v>TPAHCФOPMATOP  TMЭ-400-10/04</v>
      </c>
      <c r="I60" s="321"/>
      <c r="J60" s="321"/>
    </row>
    <row r="61" spans="1:16" ht="15.75" customHeight="1" x14ac:dyDescent="0.2">
      <c r="A61" s="512" t="s">
        <v>262</v>
      </c>
      <c r="B61" s="510" t="s">
        <v>1198</v>
      </c>
      <c r="C61" s="503" t="str">
        <f>VLOOKUP(F61,'Бух. учет'!A$2:D$241,4,0)</f>
        <v>ТМ-400/10</v>
      </c>
      <c r="D61" s="503">
        <f>VLOOKUP(F61,'Бух. учет'!A$2:E$241,5,0)</f>
        <v>400</v>
      </c>
      <c r="E61" s="503">
        <f>VLOOKUP(F61,'Бух. учет'!A$2:F$241,6,0)</f>
        <v>1988</v>
      </c>
      <c r="F61" s="576">
        <v>36799</v>
      </c>
      <c r="G61" s="504">
        <f>VLOOKUP(F61,'Бух. учет'!A$2:G$241,7,0)</f>
        <v>555</v>
      </c>
      <c r="H61" s="505" t="str">
        <f>VLOOKUP(F61,'Бух. учет'!A$2:H$241,8,0)</f>
        <v>TPAHCФOPMATOP  TMЭ-400-10/04</v>
      </c>
      <c r="I61" s="321"/>
      <c r="J61" s="321"/>
    </row>
    <row r="62" spans="1:16" ht="15.75" customHeight="1" x14ac:dyDescent="0.2">
      <c r="A62" s="513"/>
      <c r="B62" s="509" t="s">
        <v>1200</v>
      </c>
      <c r="C62" s="503" t="str">
        <f>VLOOKUP(F62,'Бух. учет'!A$2:D$241,4,0)</f>
        <v>ТМ-400/10</v>
      </c>
      <c r="D62" s="503">
        <f>VLOOKUP(F62,'Бух. учет'!A$2:E$241,5,0)</f>
        <v>400</v>
      </c>
      <c r="E62" s="503">
        <f>VLOOKUP(F62,'Бух. учет'!A$2:F$241,6,0)</f>
        <v>1981</v>
      </c>
      <c r="F62" s="577">
        <v>11846</v>
      </c>
      <c r="G62" s="504">
        <f>VLOOKUP(F62,'Бух. учет'!A$2:G$241,7,0)</f>
        <v>581</v>
      </c>
      <c r="H62" s="505" t="str">
        <f>VLOOKUP(F62,'Бух. учет'!A$2:H$241,8,0)</f>
        <v>TPAHCФOPMATOP  ТМ-400-10/04</v>
      </c>
      <c r="I62" s="321"/>
      <c r="J62" s="321"/>
    </row>
    <row r="63" spans="1:16" ht="15.75" customHeight="1" x14ac:dyDescent="0.2">
      <c r="A63" s="512" t="s">
        <v>263</v>
      </c>
      <c r="B63" s="510" t="s">
        <v>1198</v>
      </c>
      <c r="C63" s="503" t="str">
        <f>VLOOKUP(F63,'Бух. учет'!A$2:D$241,4,0)</f>
        <v>ТМ-630/10</v>
      </c>
      <c r="D63" s="503">
        <f>VLOOKUP(F63,'Бух. учет'!A$2:E$241,5,0)</f>
        <v>630</v>
      </c>
      <c r="E63" s="503">
        <f>VLOOKUP(F63,'Бух. учет'!A$2:F$241,6,0)</f>
        <v>1985</v>
      </c>
      <c r="F63" s="576">
        <v>73796</v>
      </c>
      <c r="G63" s="504">
        <f>VLOOKUP(F63,'Бух. учет'!A$2:G$241,7,0)</f>
        <v>712</v>
      </c>
      <c r="H63" s="505" t="str">
        <f>VLOOKUP(F63,'Бух. учет'!A$2:H$241,8,0)</f>
        <v>TPAHCФOPMATOP  TM-630-10/04</v>
      </c>
      <c r="I63" s="321"/>
      <c r="J63" s="321"/>
    </row>
    <row r="64" spans="1:16" ht="15.75" customHeight="1" x14ac:dyDescent="0.2">
      <c r="A64" s="513"/>
      <c r="B64" s="509" t="s">
        <v>1200</v>
      </c>
      <c r="C64" s="503" t="str">
        <f>VLOOKUP(F64,'Бух. учет'!A$2:D$241,4,0)</f>
        <v>ТМ-630/10</v>
      </c>
      <c r="D64" s="503">
        <f>VLOOKUP(F64,'Бух. учет'!A$2:E$241,5,0)</f>
        <v>630</v>
      </c>
      <c r="E64" s="503">
        <f>VLOOKUP(F64,'Бух. учет'!A$2:F$241,6,0)</f>
        <v>1985</v>
      </c>
      <c r="F64" s="577">
        <v>73950</v>
      </c>
      <c r="G64" s="504">
        <f>VLOOKUP(F64,'Бух. учет'!A$2:G$241,7,0)</f>
        <v>713</v>
      </c>
      <c r="H64" s="505" t="str">
        <f>VLOOKUP(F64,'Бух. учет'!A$2:H$241,8,0)</f>
        <v>TPAHCФOPMATOP  TM-630-10/04</v>
      </c>
      <c r="I64" s="321"/>
      <c r="J64" s="321"/>
    </row>
    <row r="65" spans="1:10" ht="15.75" customHeight="1" x14ac:dyDescent="0.2">
      <c r="A65" s="512" t="s">
        <v>265</v>
      </c>
      <c r="B65" s="510" t="s">
        <v>1198</v>
      </c>
      <c r="C65" s="503" t="str">
        <f>VLOOKUP(F65,'Бух. учет'!A$2:D$241,4,0)</f>
        <v>ТМ-630/10</v>
      </c>
      <c r="D65" s="503">
        <f>VLOOKUP(F65,'Бух. учет'!A$2:E$241,5,0)</f>
        <v>630</v>
      </c>
      <c r="E65" s="503">
        <f>VLOOKUP(F65,'Бух. учет'!A$2:F$241,6,0)</f>
        <v>1982</v>
      </c>
      <c r="F65" s="576">
        <v>4007</v>
      </c>
      <c r="G65" s="504">
        <f>VLOOKUP(F65,'Бух. учет'!A$2:G$241,7,0)</f>
        <v>542</v>
      </c>
      <c r="H65" s="505" t="str">
        <f>VLOOKUP(F65,'Бух. учет'!A$2:H$241,8,0)</f>
        <v>TPAHCФOPMATOP  TM-630-10/04</v>
      </c>
      <c r="I65" s="321"/>
      <c r="J65" s="321"/>
    </row>
    <row r="66" spans="1:10" ht="15.75" customHeight="1" x14ac:dyDescent="0.2">
      <c r="A66" s="513"/>
      <c r="B66" s="509" t="s">
        <v>1200</v>
      </c>
      <c r="C66" s="503" t="str">
        <f>VLOOKUP(F66,'Бух. учет'!A$2:D$241,4,0)</f>
        <v>ТМ-630/10</v>
      </c>
      <c r="D66" s="503">
        <f>VLOOKUP(F66,'Бух. учет'!A$2:E$241,5,0)</f>
        <v>630</v>
      </c>
      <c r="E66" s="503">
        <f>VLOOKUP(F66,'Бух. учет'!A$2:F$241,6,0)</f>
        <v>1980</v>
      </c>
      <c r="F66" s="577">
        <v>486619</v>
      </c>
      <c r="G66" s="504">
        <f>VLOOKUP(F66,'Бух. учет'!A$2:G$241,7,0)</f>
        <v>722</v>
      </c>
      <c r="H66" s="505" t="str">
        <f>VLOOKUP(F66,'Бух. учет'!A$2:H$241,8,0)</f>
        <v>TPAHCФOPMATOP  TM-630-10/04</v>
      </c>
      <c r="I66" s="321"/>
      <c r="J66" s="321"/>
    </row>
    <row r="67" spans="1:10" ht="15.75" customHeight="1" x14ac:dyDescent="0.2">
      <c r="A67" s="512" t="s">
        <v>266</v>
      </c>
      <c r="B67" s="510" t="s">
        <v>1198</v>
      </c>
      <c r="C67" s="503" t="str">
        <f>VLOOKUP(F67,'Бух. учет'!A$2:D$241,4,0)</f>
        <v>ТМ-400/10</v>
      </c>
      <c r="D67" s="503">
        <f>VLOOKUP(F67,'Бух. учет'!A$2:E$241,5,0)</f>
        <v>400</v>
      </c>
      <c r="E67" s="503">
        <f>VLOOKUP(F67,'Бух. учет'!A$2:F$241,6,0)</f>
        <v>1981</v>
      </c>
      <c r="F67" s="576">
        <v>10654</v>
      </c>
      <c r="G67" s="504">
        <f>VLOOKUP(F67,'Бух. учет'!A$2:G$241,7,0)</f>
        <v>515</v>
      </c>
      <c r="H67" s="505" t="str">
        <f>VLOOKUP(F67,'Бух. учет'!A$2:H$241,8,0)</f>
        <v>TPAHCФOPMATOP  TM</v>
      </c>
      <c r="I67" s="321"/>
      <c r="J67" s="321"/>
    </row>
    <row r="68" spans="1:10" ht="16.5" customHeight="1" x14ac:dyDescent="0.2">
      <c r="A68" s="513"/>
      <c r="B68" s="509" t="s">
        <v>1200</v>
      </c>
      <c r="C68" s="503" t="str">
        <f>VLOOKUP(F68,'Бух. учет'!A$2:D$241,4,0)</f>
        <v>ТМ-400/10</v>
      </c>
      <c r="D68" s="503">
        <f>VLOOKUP(F68,'Бух. учет'!A$2:E$241,5,0)</f>
        <v>400</v>
      </c>
      <c r="E68" s="503">
        <f>VLOOKUP(F68,'Бух. учет'!A$2:F$241,6,0)</f>
        <v>1978</v>
      </c>
      <c r="F68" s="577">
        <v>4341</v>
      </c>
      <c r="G68" s="504">
        <f>VLOOKUP(F68,'Бух. учет'!A$2:G$241,7,0)</f>
        <v>601</v>
      </c>
      <c r="H68" s="505" t="str">
        <f>VLOOKUP(F68,'Бух. учет'!A$2:H$241,8,0)</f>
        <v>TPAHCФOPMATOP  TMЭ-400-10/04</v>
      </c>
      <c r="I68" s="321"/>
      <c r="J68" s="321"/>
    </row>
    <row r="69" spans="1:10" ht="15.75" customHeight="1" x14ac:dyDescent="0.2">
      <c r="A69" s="512" t="s">
        <v>267</v>
      </c>
      <c r="B69" s="510" t="s">
        <v>1198</v>
      </c>
      <c r="C69" s="503" t="str">
        <f>VLOOKUP(F69,'Бух. учет'!A$2:D$241,4,0)</f>
        <v>ТМ-400/10</v>
      </c>
      <c r="D69" s="503">
        <f>VLOOKUP(F69,'Бух. учет'!A$2:E$241,5,0)</f>
        <v>400</v>
      </c>
      <c r="E69" s="503">
        <f>VLOOKUP(F69,'Бух. учет'!A$2:F$241,6,0)</f>
        <v>1979</v>
      </c>
      <c r="F69" s="576">
        <v>9195</v>
      </c>
      <c r="G69" s="504">
        <f>VLOOKUP(F69,'Бух. учет'!A$2:G$241,7,0)</f>
        <v>602</v>
      </c>
      <c r="H69" s="505" t="str">
        <f>VLOOKUP(F69,'Бух. учет'!A$2:H$241,8,0)</f>
        <v>TPAHCФOPMATOP  TMЭ-400-10/04</v>
      </c>
      <c r="I69" s="321"/>
      <c r="J69" s="321"/>
    </row>
    <row r="70" spans="1:10" ht="15.75" customHeight="1" x14ac:dyDescent="0.2">
      <c r="A70" s="513"/>
      <c r="B70" s="509" t="s">
        <v>1200</v>
      </c>
      <c r="C70" s="503" t="str">
        <f>VLOOKUP(F70,'Бух. учет'!A$2:D$241,4,0)</f>
        <v>ТМ-630/10</v>
      </c>
      <c r="D70" s="503">
        <f>VLOOKUP(F70,'Бух. учет'!A$2:E$241,5,0)</f>
        <v>630</v>
      </c>
      <c r="E70" s="503">
        <f>VLOOKUP(F70,'Бух. учет'!A$2:F$241,6,0)</f>
        <v>1986</v>
      </c>
      <c r="F70" s="577">
        <v>40906</v>
      </c>
      <c r="G70" s="504">
        <f>VLOOKUP(F70,'Бух. учет'!A$2:G$241,7,0)</f>
        <v>600</v>
      </c>
      <c r="H70" s="505" t="str">
        <f>VLOOKUP(F70,'Бух. учет'!A$2:H$241,8,0)</f>
        <v>TPAHCФOPMATOP  TM-630-10/04</v>
      </c>
      <c r="I70" s="321"/>
      <c r="J70" s="321"/>
    </row>
    <row r="71" spans="1:10" ht="15.75" customHeight="1" x14ac:dyDescent="0.2">
      <c r="A71" s="512" t="s">
        <v>268</v>
      </c>
      <c r="B71" s="510" t="s">
        <v>1198</v>
      </c>
      <c r="C71" s="503" t="str">
        <f>VLOOKUP(F71,'Бух. учет'!A$2:D$241,4,0)</f>
        <v>ТМ-630/10</v>
      </c>
      <c r="D71" s="503">
        <f>VLOOKUP(F71,'Бух. учет'!A$2:E$241,5,0)</f>
        <v>630</v>
      </c>
      <c r="E71" s="503" t="str">
        <f>VLOOKUP(F71,'Бух. учет'!A$2:F$241,6,0)</f>
        <v>---</v>
      </c>
      <c r="F71" s="576">
        <v>13085</v>
      </c>
      <c r="G71" s="504">
        <f>VLOOKUP(F71,'Бух. учет'!A$2:G$241,7,0)</f>
        <v>830</v>
      </c>
      <c r="H71" s="505" t="str">
        <f>VLOOKUP(F71,'Бух. учет'!A$2:H$241,8,0)</f>
        <v>TPAHCФOPMATOP  TMЭ-400-10</v>
      </c>
      <c r="I71" s="321"/>
      <c r="J71" s="321"/>
    </row>
    <row r="72" spans="1:10" ht="15.75" customHeight="1" x14ac:dyDescent="0.2">
      <c r="A72" s="513"/>
      <c r="B72" s="509" t="s">
        <v>1200</v>
      </c>
      <c r="C72" s="503" t="str">
        <f>VLOOKUP(F72,'Бух. учет'!A$2:D$241,4,0)</f>
        <v>ТМ-630/10</v>
      </c>
      <c r="D72" s="503">
        <f>VLOOKUP(F72,'Бух. учет'!A$2:E$241,5,0)</f>
        <v>630</v>
      </c>
      <c r="E72" s="503">
        <f>VLOOKUP(F72,'Бух. учет'!A$2:F$241,6,0)</f>
        <v>1979</v>
      </c>
      <c r="F72" s="577">
        <v>1203</v>
      </c>
      <c r="G72" s="504">
        <f>VLOOKUP(F72,'Бух. учет'!A$2:G$241,7,0)</f>
        <v>510</v>
      </c>
      <c r="H72" s="505" t="str">
        <f>VLOOKUP(F72,'Бух. учет'!A$2:H$241,8,0)</f>
        <v>TPAHCФOPMATOP  TM-630-10/04</v>
      </c>
      <c r="I72" s="321"/>
      <c r="J72" s="321"/>
    </row>
    <row r="73" spans="1:10" ht="15.75" customHeight="1" x14ac:dyDescent="0.2">
      <c r="A73" s="512" t="s">
        <v>269</v>
      </c>
      <c r="B73" s="510" t="s">
        <v>1198</v>
      </c>
      <c r="C73" s="503" t="str">
        <f>VLOOKUP(F73,'Бух. учет'!A$2:D$241,4,0)</f>
        <v>ТМ-630/10</v>
      </c>
      <c r="D73" s="503">
        <f>VLOOKUP(F73,'Бух. учет'!A$2:E$241,5,0)</f>
        <v>630</v>
      </c>
      <c r="E73" s="503">
        <f>VLOOKUP(F73,'Бух. учет'!A$2:F$241,6,0)</f>
        <v>1992</v>
      </c>
      <c r="F73" s="576">
        <v>65883</v>
      </c>
      <c r="G73" s="504">
        <f>VLOOKUP(F73,'Бух. учет'!A$2:G$241,7,0)</f>
        <v>1482</v>
      </c>
      <c r="H73" s="505" t="str">
        <f>VLOOKUP(F73,'Бух. учет'!A$2:H$241,8,0)</f>
        <v>TPAHCФOPMATOP  TM-630-10/04</v>
      </c>
      <c r="I73" s="321"/>
      <c r="J73" s="321"/>
    </row>
    <row r="74" spans="1:10" ht="15.75" customHeight="1" x14ac:dyDescent="0.2">
      <c r="A74" s="513"/>
      <c r="B74" s="509" t="s">
        <v>1200</v>
      </c>
      <c r="C74" s="503" t="str">
        <f>VLOOKUP(F74,'Бух. учет'!A$2:D$241,4,0)</f>
        <v>ТМ-400/10</v>
      </c>
      <c r="D74" s="503">
        <f>VLOOKUP(F74,'Бух. учет'!A$2:E$241,5,0)</f>
        <v>400</v>
      </c>
      <c r="E74" s="503">
        <f>VLOOKUP(F74,'Бух. учет'!A$2:F$241,6,0)</f>
        <v>1982</v>
      </c>
      <c r="F74" s="577">
        <v>822</v>
      </c>
      <c r="G74" s="504">
        <f>VLOOKUP(F74,'Бух. учет'!A$2:G$241,7,0)</f>
        <v>562</v>
      </c>
      <c r="H74" s="505" t="str">
        <f>VLOOKUP(F74,'Бух. учет'!A$2:H$241,8,0)</f>
        <v>TPAHCФOPMATOP  TMЭ-400-10/04</v>
      </c>
      <c r="I74" s="321"/>
      <c r="J74" s="321"/>
    </row>
    <row r="75" spans="1:10" ht="15.75" customHeight="1" x14ac:dyDescent="0.2">
      <c r="A75" s="514" t="s">
        <v>301</v>
      </c>
      <c r="B75" s="510" t="s">
        <v>1198</v>
      </c>
      <c r="C75" s="503" t="str">
        <f>VLOOKUP(F75,'Бух. учет'!A$2:D$241,4,0)</f>
        <v>ТМ-630/10</v>
      </c>
      <c r="D75" s="503">
        <f>VLOOKUP(F75,'Бух. учет'!A$2:E$241,5,0)</f>
        <v>630</v>
      </c>
      <c r="E75" s="503">
        <f>VLOOKUP(F75,'Бух. учет'!A$2:F$241,6,0)</f>
        <v>1984</v>
      </c>
      <c r="F75" s="576">
        <v>29831</v>
      </c>
      <c r="G75" s="504">
        <f>VLOOKUP(F75,'Бух. учет'!A$2:G$241,7,0)</f>
        <v>545</v>
      </c>
      <c r="H75" s="505" t="str">
        <f>VLOOKUP(F75,'Бух. учет'!A$2:H$241,8,0)</f>
        <v>TPAHCФOPMATOP  TM-630-10/04</v>
      </c>
      <c r="I75" s="321"/>
      <c r="J75" s="321"/>
    </row>
    <row r="76" spans="1:10" ht="15.75" customHeight="1" x14ac:dyDescent="0.2">
      <c r="A76" s="513"/>
      <c r="B76" s="509" t="s">
        <v>1200</v>
      </c>
      <c r="C76" s="503" t="str">
        <f>VLOOKUP(F76,'Бух. учет'!A$2:D$241,4,0)</f>
        <v>ТМ-630/10</v>
      </c>
      <c r="D76" s="503">
        <f>VLOOKUP(F76,'Бух. учет'!A$2:E$241,5,0)</f>
        <v>630</v>
      </c>
      <c r="E76" s="503">
        <f>VLOOKUP(F76,'Бух. учет'!A$2:F$241,6,0)</f>
        <v>1984</v>
      </c>
      <c r="F76" s="577">
        <v>8667</v>
      </c>
      <c r="G76" s="504">
        <f>VLOOKUP(F76,'Бух. учет'!A$2:G$241,7,0)</f>
        <v>631</v>
      </c>
      <c r="H76" s="505" t="str">
        <f>VLOOKUP(F76,'Бух. учет'!A$2:H$241,8,0)</f>
        <v>TPAHCФOPMATOP  TM-630-10/04</v>
      </c>
      <c r="I76" s="321"/>
      <c r="J76" s="321"/>
    </row>
    <row r="77" spans="1:10" ht="15.75" customHeight="1" x14ac:dyDescent="0.2">
      <c r="A77" s="514" t="s">
        <v>302</v>
      </c>
      <c r="B77" s="510" t="s">
        <v>1198</v>
      </c>
      <c r="C77" s="503" t="str">
        <f>VLOOKUP(F77,'Бух. учет'!A$2:D$241,4,0)</f>
        <v>ТМ-630/10</v>
      </c>
      <c r="D77" s="503">
        <f>VLOOKUP(F77,'Бух. учет'!A$2:E$241,5,0)</f>
        <v>630</v>
      </c>
      <c r="E77" s="503">
        <f>VLOOKUP(F77,'Бух. учет'!A$2:F$241,6,0)</f>
        <v>1981</v>
      </c>
      <c r="F77" s="576">
        <v>819863</v>
      </c>
      <c r="G77" s="504">
        <f>VLOOKUP(F77,'Бух. учет'!A$2:G$241,7,0)</f>
        <v>726</v>
      </c>
      <c r="H77" s="505" t="str">
        <f>VLOOKUP(F77,'Бух. учет'!A$2:H$241,8,0)</f>
        <v>TPAHCФOPMATOP  TM-630-10/04</v>
      </c>
      <c r="I77" s="321"/>
      <c r="J77" s="321"/>
    </row>
    <row r="78" spans="1:10" ht="15.75" customHeight="1" x14ac:dyDescent="0.2">
      <c r="A78" s="513"/>
      <c r="B78" s="509" t="s">
        <v>1200</v>
      </c>
      <c r="C78" s="503" t="str">
        <f>VLOOKUP(F78,'Бух. учет'!A$2:D$241,4,0)</f>
        <v>ТМ-630/10</v>
      </c>
      <c r="D78" s="503">
        <f>VLOOKUP(F78,'Бух. учет'!A$2:E$241,5,0)</f>
        <v>630</v>
      </c>
      <c r="E78" s="503">
        <f>VLOOKUP(F78,'Бух. учет'!A$2:F$241,6,0)</f>
        <v>1981</v>
      </c>
      <c r="F78" s="577">
        <v>19745</v>
      </c>
      <c r="G78" s="504">
        <f>VLOOKUP(F78,'Бух. учет'!A$2:G$241,7,0)</f>
        <v>727</v>
      </c>
      <c r="H78" s="505" t="str">
        <f>VLOOKUP(F78,'Бух. учет'!A$2:H$241,8,0)</f>
        <v>TPAHCФOPMATOP  TM-630-10/04</v>
      </c>
      <c r="I78" s="321"/>
      <c r="J78" s="321"/>
    </row>
    <row r="79" spans="1:10" ht="15.75" customHeight="1" x14ac:dyDescent="0.2">
      <c r="A79" s="512" t="s">
        <v>309</v>
      </c>
      <c r="B79" s="510" t="s">
        <v>1198</v>
      </c>
      <c r="C79" s="503" t="str">
        <f>VLOOKUP(F79,'Бух. учет'!A$2:D$241,4,0)</f>
        <v>ТМ-630/10</v>
      </c>
      <c r="D79" s="503">
        <f>VLOOKUP(F79,'Бух. учет'!A$2:E$241,5,0)</f>
        <v>630</v>
      </c>
      <c r="E79" s="503">
        <f>VLOOKUP(F79,'Бух. учет'!A$2:F$241,6,0)</f>
        <v>1991</v>
      </c>
      <c r="F79" s="576">
        <v>63789</v>
      </c>
      <c r="G79" s="504">
        <f>VLOOKUP(F79,'Бух. учет'!A$2:G$241,7,0)</f>
        <v>1527</v>
      </c>
      <c r="H79" s="505" t="str">
        <f>VLOOKUP(F79,'Бух. учет'!A$2:H$241,8,0)</f>
        <v>TPAHCФOPMATOP  TM-630-10/04</v>
      </c>
      <c r="I79" s="321"/>
      <c r="J79" s="321"/>
    </row>
    <row r="80" spans="1:10" ht="15.75" customHeight="1" x14ac:dyDescent="0.2">
      <c r="A80" s="513"/>
      <c r="B80" s="509" t="s">
        <v>1200</v>
      </c>
      <c r="C80" s="503" t="str">
        <f>VLOOKUP(F80,'Бух. учет'!A$2:D$241,4,0)</f>
        <v>ТМ-400/10</v>
      </c>
      <c r="D80" s="503">
        <f>VLOOKUP(F80,'Бух. учет'!A$2:E$241,5,0)</f>
        <v>400</v>
      </c>
      <c r="E80" s="503">
        <f>VLOOKUP(F80,'Бух. учет'!A$2:F$241,6,0)</f>
        <v>1981</v>
      </c>
      <c r="F80" s="577">
        <v>12289</v>
      </c>
      <c r="G80" s="504">
        <f>VLOOKUP(F80,'Бух. учет'!A$2:G$241,7,0)</f>
        <v>566</v>
      </c>
      <c r="H80" s="505" t="str">
        <f>VLOOKUP(F80,'Бух. учет'!A$2:H$241,8,0)</f>
        <v>TPAHCФOPMATOP  TM-400-10/04</v>
      </c>
      <c r="I80" s="321"/>
      <c r="J80" s="321"/>
    </row>
    <row r="81" spans="1:10" ht="15.75" customHeight="1" x14ac:dyDescent="0.2">
      <c r="A81" s="512" t="s">
        <v>321</v>
      </c>
      <c r="B81" s="510" t="s">
        <v>1198</v>
      </c>
      <c r="C81" s="503" t="str">
        <f>VLOOKUP(F81,'Бух. учет'!A$2:D$241,4,0)</f>
        <v>ТМ-400/10</v>
      </c>
      <c r="D81" s="503">
        <f>VLOOKUP(F81,'Бух. учет'!A$2:E$241,5,0)</f>
        <v>400</v>
      </c>
      <c r="E81" s="503">
        <f>VLOOKUP(F81,'Бух. учет'!A$2:F$241,6,0)</f>
        <v>1981</v>
      </c>
      <c r="F81" s="576">
        <v>11986</v>
      </c>
      <c r="G81" s="504">
        <f>VLOOKUP(F81,'Бух. учет'!A$2:G$241,7,0)</f>
        <v>563</v>
      </c>
      <c r="H81" s="505" t="str">
        <f>VLOOKUP(F81,'Бух. учет'!A$2:H$241,8,0)</f>
        <v>TPAHCФOPMATOP  TMЭ-400-10/04</v>
      </c>
      <c r="I81" s="321"/>
      <c r="J81" s="321"/>
    </row>
    <row r="82" spans="1:10" ht="15.75" customHeight="1" x14ac:dyDescent="0.2">
      <c r="A82" s="513"/>
      <c r="B82" s="509" t="s">
        <v>1200</v>
      </c>
      <c r="C82" s="503" t="str">
        <f>VLOOKUP(F82,'Бух. учет'!A$2:D$241,4,0)</f>
        <v>ТМ-400/10</v>
      </c>
      <c r="D82" s="503">
        <f>VLOOKUP(F82,'Бух. учет'!A$2:E$241,5,0)</f>
        <v>400</v>
      </c>
      <c r="E82" s="503">
        <f>VLOOKUP(F82,'Бух. учет'!A$2:F$241,6,0)</f>
        <v>1993</v>
      </c>
      <c r="F82" s="577">
        <v>57986</v>
      </c>
      <c r="G82" s="504">
        <f>VLOOKUP(F82,'Бух. учет'!A$2:G$241,7,0)</f>
        <v>564</v>
      </c>
      <c r="H82" s="505" t="str">
        <f>VLOOKUP(F82,'Бух. учет'!A$2:H$241,8,0)</f>
        <v>TPAHCФOPMATOP  TMЭ-400-10/04</v>
      </c>
      <c r="I82" s="321"/>
      <c r="J82" s="321"/>
    </row>
    <row r="83" spans="1:10" ht="15.75" customHeight="1" x14ac:dyDescent="0.2">
      <c r="A83" s="512" t="s">
        <v>327</v>
      </c>
      <c r="B83" s="510" t="s">
        <v>1198</v>
      </c>
      <c r="C83" s="503" t="str">
        <f>VLOOKUP(F83,'Бух. учет'!A$2:D$241,4,0)</f>
        <v>ТМ-400/10</v>
      </c>
      <c r="D83" s="503">
        <f>VLOOKUP(F83,'Бух. учет'!A$2:E$241,5,0)</f>
        <v>400</v>
      </c>
      <c r="E83" s="503">
        <f>VLOOKUP(F83,'Бух. учет'!A$2:F$241,6,0)</f>
        <v>2010</v>
      </c>
      <c r="F83" s="576">
        <v>23546</v>
      </c>
      <c r="G83" s="504">
        <f>VLOOKUP(F83,'Бух. учет'!A$2:G$241,7,0)</f>
        <v>2057</v>
      </c>
      <c r="H83" s="505" t="str">
        <f>VLOOKUP(F83,'Бух. учет'!A$2:H$241,8,0)</f>
        <v>TPAHCФOPMATOP  ТМГ-400-10/04</v>
      </c>
      <c r="I83" s="321"/>
      <c r="J83" s="321"/>
    </row>
    <row r="84" spans="1:10" ht="15.75" customHeight="1" x14ac:dyDescent="0.2">
      <c r="A84" s="513"/>
      <c r="B84" s="509" t="s">
        <v>1200</v>
      </c>
      <c r="C84" s="503" t="str">
        <f>VLOOKUP(F84,'Бух. учет'!A$2:D$241,4,0)</f>
        <v>ТМ-400/10</v>
      </c>
      <c r="D84" s="503">
        <f>VLOOKUP(F84,'Бух. учет'!A$2:E$241,5,0)</f>
        <v>400</v>
      </c>
      <c r="E84" s="503">
        <f>VLOOKUP(F84,'Бух. учет'!A$2:F$241,6,0)</f>
        <v>1984</v>
      </c>
      <c r="F84" s="577">
        <v>18296</v>
      </c>
      <c r="G84" s="504">
        <f>VLOOKUP(F84,'Бух. учет'!A$2:G$241,7,0)</f>
        <v>568</v>
      </c>
      <c r="H84" s="505" t="str">
        <f>VLOOKUP(F84,'Бух. учет'!A$2:H$241,8,0)</f>
        <v>TPAHCФOPMATOP  TM-400-10/04</v>
      </c>
      <c r="I84" s="321"/>
      <c r="J84" s="321"/>
    </row>
    <row r="85" spans="1:10" ht="15.75" customHeight="1" x14ac:dyDescent="0.2">
      <c r="A85" s="512" t="s">
        <v>342</v>
      </c>
      <c r="B85" s="510" t="s">
        <v>1198</v>
      </c>
      <c r="C85" s="503" t="str">
        <f>VLOOKUP(F85,'Бух. учет'!A$2:D$241,4,0)</f>
        <v>ТМ-400/10</v>
      </c>
      <c r="D85" s="503">
        <f>VLOOKUP(F85,'Бух. учет'!A$2:E$241,5,0)</f>
        <v>400</v>
      </c>
      <c r="E85" s="503">
        <f>VLOOKUP(F85,'Бух. учет'!A$2:F$241,6,0)</f>
        <v>1983</v>
      </c>
      <c r="F85" s="576">
        <v>16256</v>
      </c>
      <c r="G85" s="504">
        <f>VLOOKUP(F85,'Бух. учет'!A$2:G$241,7,0)</f>
        <v>614</v>
      </c>
      <c r="H85" s="505" t="str">
        <f>VLOOKUP(F85,'Бух. учет'!A$2:H$241,8,0)</f>
        <v>TPAHCФOPMATOP  TMЭ-400-10/04</v>
      </c>
      <c r="I85" s="321"/>
      <c r="J85" s="321"/>
    </row>
    <row r="86" spans="1:10" ht="15.75" customHeight="1" x14ac:dyDescent="0.2">
      <c r="A86" s="513"/>
      <c r="B86" s="509" t="s">
        <v>1200</v>
      </c>
      <c r="C86" s="503" t="str">
        <f>VLOOKUP(F86,'Бух. учет'!A$2:D$241,4,0)</f>
        <v>ТМ-400/10</v>
      </c>
      <c r="D86" s="503">
        <f>VLOOKUP(F86,'Бух. учет'!A$2:E$241,5,0)</f>
        <v>400</v>
      </c>
      <c r="E86" s="503">
        <f>VLOOKUP(F86,'Бух. учет'!A$2:F$241,6,0)</f>
        <v>1982</v>
      </c>
      <c r="F86" s="577">
        <v>12823</v>
      </c>
      <c r="G86" s="504">
        <f>VLOOKUP(F86,'Бух. учет'!A$2:G$241,7,0)</f>
        <v>615</v>
      </c>
      <c r="H86" s="505" t="str">
        <f>VLOOKUP(F86,'Бух. учет'!A$2:H$241,8,0)</f>
        <v>TPAHCФOPMATOP  TMЭ-400-10/04</v>
      </c>
      <c r="I86" s="321"/>
      <c r="J86" s="321"/>
    </row>
    <row r="87" spans="1:10" ht="15.75" customHeight="1" x14ac:dyDescent="0.2">
      <c r="A87" s="512" t="s">
        <v>351</v>
      </c>
      <c r="B87" s="510" t="s">
        <v>1198</v>
      </c>
      <c r="C87" s="503" t="str">
        <f>VLOOKUP(F87,'Бух. учет'!A$2:D$241,4,0)</f>
        <v>ТМ-400/10</v>
      </c>
      <c r="D87" s="503">
        <f>VLOOKUP(F87,'Бух. учет'!A$2:E$241,5,0)</f>
        <v>400</v>
      </c>
      <c r="E87" s="503">
        <f>VLOOKUP(F87,'Бух. учет'!A$2:F$241,6,0)</f>
        <v>1989</v>
      </c>
      <c r="F87" s="576">
        <v>40613</v>
      </c>
      <c r="G87" s="504">
        <f>VLOOKUP(F87,'Бух. учет'!A$2:G$241,7,0)</f>
        <v>569</v>
      </c>
      <c r="H87" s="505" t="str">
        <f>VLOOKUP(F87,'Бух. учет'!A$2:H$241,8,0)</f>
        <v>TPAHCФOPMATOP  TM-400-10/04</v>
      </c>
      <c r="I87" s="321"/>
      <c r="J87" s="321"/>
    </row>
    <row r="88" spans="1:10" ht="15.75" customHeight="1" x14ac:dyDescent="0.2">
      <c r="A88" s="513"/>
      <c r="B88" s="509" t="s">
        <v>1200</v>
      </c>
      <c r="C88" s="503" t="str">
        <f>VLOOKUP(F88,'Бух. учет'!A$2:D$241,4,0)</f>
        <v>ТМ-630/10</v>
      </c>
      <c r="D88" s="503">
        <f>VLOOKUP(F88,'Бух. учет'!A$2:E$241,5,0)</f>
        <v>630</v>
      </c>
      <c r="E88" s="503">
        <f>VLOOKUP(F88,'Бух. учет'!A$2:F$241,6,0)</f>
        <v>1981</v>
      </c>
      <c r="F88" s="577">
        <v>19805</v>
      </c>
      <c r="G88" s="504">
        <f>VLOOKUP(F88,'Бух. учет'!A$2:G$241,7,0)</f>
        <v>749</v>
      </c>
      <c r="H88" s="505" t="str">
        <f>VLOOKUP(F88,'Бух. учет'!A$2:H$241,8,0)</f>
        <v>TPAHCФOPMATOP  TM-630-10/04</v>
      </c>
      <c r="I88" s="321"/>
      <c r="J88" s="321"/>
    </row>
    <row r="89" spans="1:10" ht="15.75" customHeight="1" x14ac:dyDescent="0.2">
      <c r="A89" s="512" t="s">
        <v>356</v>
      </c>
      <c r="B89" s="510" t="s">
        <v>1198</v>
      </c>
      <c r="C89" s="503" t="str">
        <f>VLOOKUP(F89,'Бух. учет'!A$2:D$241,4,0)</f>
        <v>ТМ-400/10</v>
      </c>
      <c r="D89" s="503">
        <f>VLOOKUP(F89,'Бух. учет'!A$2:E$241,5,0)</f>
        <v>400</v>
      </c>
      <c r="E89" s="503">
        <f>VLOOKUP(F89,'Бух. учет'!A$2:F$241,6,0)</f>
        <v>1978</v>
      </c>
      <c r="F89" s="576">
        <v>33537</v>
      </c>
      <c r="G89" s="504">
        <f>VLOOKUP(F89,'Бух. учет'!A$2:G$241,7,0)</f>
        <v>603</v>
      </c>
      <c r="H89" s="505" t="str">
        <f>VLOOKUP(F89,'Бух. учет'!A$2:H$241,8,0)</f>
        <v>TPAHCФOPMATOP  TMЭ-400-10/04</v>
      </c>
      <c r="I89" s="321"/>
      <c r="J89" s="321"/>
    </row>
    <row r="90" spans="1:10" ht="15.75" customHeight="1" x14ac:dyDescent="0.2">
      <c r="A90" s="513"/>
      <c r="B90" s="509" t="s">
        <v>1200</v>
      </c>
      <c r="C90" s="503" t="str">
        <f>VLOOKUP(F90,'Бух. учет'!A$2:D$241,4,0)</f>
        <v>ТМ-400/10</v>
      </c>
      <c r="D90" s="503">
        <f>VLOOKUP(F90,'Бух. учет'!A$2:E$241,5,0)</f>
        <v>400</v>
      </c>
      <c r="E90" s="503">
        <f>VLOOKUP(F90,'Бух. учет'!A$2:F$241,6,0)</f>
        <v>1978</v>
      </c>
      <c r="F90" s="577">
        <v>29046</v>
      </c>
      <c r="G90" s="504">
        <f>VLOOKUP(F90,'Бух. учет'!A$2:G$241,7,0)</f>
        <v>604</v>
      </c>
      <c r="H90" s="505" t="str">
        <f>VLOOKUP(F90,'Бух. учет'!A$2:H$241,8,0)</f>
        <v>TPAHCФOPMATOP  TMЭ-400-10/04</v>
      </c>
      <c r="I90" s="321"/>
      <c r="J90" s="321"/>
    </row>
    <row r="91" spans="1:10" ht="15.75" customHeight="1" x14ac:dyDescent="0.2">
      <c r="A91" s="512" t="s">
        <v>370</v>
      </c>
      <c r="B91" s="510" t="s">
        <v>1198</v>
      </c>
      <c r="C91" s="503" t="str">
        <f>VLOOKUP(F91,'Бух. учет'!A$2:D$241,4,0)</f>
        <v>ТМ-630/10</v>
      </c>
      <c r="D91" s="503">
        <f>VLOOKUP(F91,'Бух. учет'!A$2:E$241,5,0)</f>
        <v>630</v>
      </c>
      <c r="E91" s="503">
        <f>VLOOKUP(F91,'Бух. учет'!A$2:F$241,6,0)</f>
        <v>1983</v>
      </c>
      <c r="F91" s="576">
        <v>24642</v>
      </c>
      <c r="G91" s="504">
        <f>VLOOKUP(F91,'Бух. учет'!A$2:G$241,7,0)</f>
        <v>801</v>
      </c>
      <c r="H91" s="505" t="str">
        <f>VLOOKUP(F91,'Бух. учет'!A$2:H$241,8,0)</f>
        <v>TPAHCФOPMATOP  TM-630-10/04</v>
      </c>
      <c r="I91" s="321"/>
      <c r="J91" s="321"/>
    </row>
    <row r="92" spans="1:10" ht="15.75" customHeight="1" x14ac:dyDescent="0.2">
      <c r="A92" s="513"/>
      <c r="B92" s="509" t="s">
        <v>1200</v>
      </c>
      <c r="C92" s="503" t="str">
        <f>VLOOKUP(F92,'Бух. учет'!A$2:D$241,4,0)</f>
        <v>ТМ-630/10</v>
      </c>
      <c r="D92" s="503">
        <f>VLOOKUP(F92,'Бух. учет'!A$2:E$241,5,0)</f>
        <v>630</v>
      </c>
      <c r="E92" s="503">
        <f>VLOOKUP(F92,'Бух. учет'!A$2:F$241,6,0)</f>
        <v>1986</v>
      </c>
      <c r="F92" s="577">
        <v>37481</v>
      </c>
      <c r="G92" s="504">
        <f>VLOOKUP(F92,'Бух. учет'!A$2:G$241,7,0)</f>
        <v>1612</v>
      </c>
      <c r="H92" s="505" t="str">
        <f>VLOOKUP(F92,'Бух. учет'!A$2:H$241,8,0)</f>
        <v>TPAHCФOPMATOP  TM-630-10/04</v>
      </c>
      <c r="I92" s="321"/>
      <c r="J92" s="321"/>
    </row>
    <row r="93" spans="1:10" ht="15.75" customHeight="1" x14ac:dyDescent="0.2">
      <c r="A93" s="512" t="s">
        <v>373</v>
      </c>
      <c r="B93" s="510" t="s">
        <v>1198</v>
      </c>
      <c r="C93" s="503" t="str">
        <f>VLOOKUP(F93,'Бух. учет'!A$2:D$241,4,0)</f>
        <v>ТМ-400/10</v>
      </c>
      <c r="D93" s="503">
        <f>VLOOKUP(F93,'Бух. учет'!A$2:E$241,5,0)</f>
        <v>400</v>
      </c>
      <c r="E93" s="503">
        <f>VLOOKUP(F93,'Бух. учет'!A$2:F$241,6,0)</f>
        <v>1989</v>
      </c>
      <c r="F93" s="576">
        <v>40697</v>
      </c>
      <c r="G93" s="504">
        <f>VLOOKUP(F93,'Бух. учет'!A$2:G$241,7,0)</f>
        <v>714</v>
      </c>
      <c r="H93" s="505" t="str">
        <f>VLOOKUP(F93,'Бух. учет'!A$2:H$241,8,0)</f>
        <v>TPAHCФOPMATOP  TMЭ-400-10/04</v>
      </c>
      <c r="I93" s="321"/>
      <c r="J93" s="321"/>
    </row>
    <row r="94" spans="1:10" ht="15.75" customHeight="1" x14ac:dyDescent="0.2">
      <c r="A94" s="513"/>
      <c r="B94" s="509" t="s">
        <v>1200</v>
      </c>
      <c r="C94" s="503" t="str">
        <f>VLOOKUP(F94,'Бух. учет'!A$2:D$241,4,0)</f>
        <v>ТМ-400/10</v>
      </c>
      <c r="D94" s="503">
        <f>VLOOKUP(F94,'Бух. учет'!A$2:E$241,5,0)</f>
        <v>400</v>
      </c>
      <c r="E94" s="503">
        <f>VLOOKUP(F94,'Бух. учет'!A$2:F$241,6,0)</f>
        <v>1982</v>
      </c>
      <c r="F94" s="577">
        <v>13900</v>
      </c>
      <c r="G94" s="504">
        <f>VLOOKUP(F94,'Бух. учет'!A$2:G$241,7,0)</f>
        <v>715</v>
      </c>
      <c r="H94" s="505" t="str">
        <f>VLOOKUP(F94,'Бух. учет'!A$2:H$241,8,0)</f>
        <v>TPAHCФOPMATOP  TMЭ-400-10/04</v>
      </c>
      <c r="I94" s="321"/>
      <c r="J94" s="321"/>
    </row>
    <row r="95" spans="1:10" ht="15.75" customHeight="1" x14ac:dyDescent="0.2">
      <c r="A95" s="512" t="s">
        <v>374</v>
      </c>
      <c r="B95" s="510" t="s">
        <v>1198</v>
      </c>
      <c r="C95" s="503" t="str">
        <f>VLOOKUP(F95,'Бух. учет'!A$2:D$241,4,0)</f>
        <v>ТМ-400/10</v>
      </c>
      <c r="D95" s="503">
        <f>VLOOKUP(F95,'Бух. учет'!A$2:E$241,5,0)</f>
        <v>400</v>
      </c>
      <c r="E95" s="503">
        <f>VLOOKUP(F95,'Бух. учет'!A$2:F$241,6,0)</f>
        <v>1980</v>
      </c>
      <c r="F95" s="576">
        <v>9770</v>
      </c>
      <c r="G95" s="504">
        <f>VLOOKUP(F95,'Бух. учет'!A$2:G$241,7,0)</f>
        <v>670</v>
      </c>
      <c r="H95" s="505" t="str">
        <f>VLOOKUP(F95,'Бух. учет'!A$2:H$241,8,0)</f>
        <v>TPAHCФOPMATOP  TMЭ-400-10/04</v>
      </c>
      <c r="I95" s="321"/>
      <c r="J95" s="321"/>
    </row>
    <row r="96" spans="1:10" ht="15.75" customHeight="1" x14ac:dyDescent="0.2">
      <c r="A96" s="513"/>
      <c r="B96" s="509" t="s">
        <v>1200</v>
      </c>
      <c r="C96" s="503" t="str">
        <f>VLOOKUP(F96,'Бух. учет'!A$2:D$241,4,0)</f>
        <v>ТМ-400/10</v>
      </c>
      <c r="D96" s="503">
        <f>VLOOKUP(F96,'Бух. учет'!A$2:E$241,5,0)</f>
        <v>400</v>
      </c>
      <c r="E96" s="503">
        <f>VLOOKUP(F96,'Бух. учет'!A$2:F$241,6,0)</f>
        <v>1981</v>
      </c>
      <c r="F96" s="577">
        <v>10968</v>
      </c>
      <c r="G96" s="504">
        <f>VLOOKUP(F96,'Бух. учет'!A$2:G$241,7,0)</f>
        <v>671</v>
      </c>
      <c r="H96" s="505" t="str">
        <f>VLOOKUP(F96,'Бух. учет'!A$2:H$241,8,0)</f>
        <v>TPAHCФOPMATOP  TMЭ-400-10/04</v>
      </c>
      <c r="I96" s="321"/>
      <c r="J96" s="321"/>
    </row>
    <row r="97" spans="1:10" ht="15.75" customHeight="1" x14ac:dyDescent="0.2">
      <c r="A97" s="514" t="s">
        <v>375</v>
      </c>
      <c r="B97" s="510" t="s">
        <v>1198</v>
      </c>
      <c r="C97" s="503" t="str">
        <f>VLOOKUP(F97,'Бух. учет'!A$2:D$241,4,0)</f>
        <v>ТМ-400/10</v>
      </c>
      <c r="D97" s="503">
        <f>VLOOKUP(F97,'Бух. учет'!A$2:E$241,5,0)</f>
        <v>400</v>
      </c>
      <c r="E97" s="503">
        <f>VLOOKUP(F97,'Бух. учет'!A$2:F$241,6,0)</f>
        <v>1984</v>
      </c>
      <c r="F97" s="576">
        <v>18128</v>
      </c>
      <c r="G97" s="504">
        <f>VLOOKUP(F97,'Бух. учет'!A$2:G$241,7,0)</f>
        <v>854</v>
      </c>
      <c r="H97" s="505" t="str">
        <f>VLOOKUP(F97,'Бух. учет'!A$2:H$241,8,0)</f>
        <v>TPAHCФOPMATOP  TM-400-10/04</v>
      </c>
      <c r="I97" s="321"/>
      <c r="J97" s="321"/>
    </row>
    <row r="98" spans="1:10" ht="15.75" customHeight="1" x14ac:dyDescent="0.2">
      <c r="A98" s="513"/>
      <c r="B98" s="509" t="s">
        <v>1200</v>
      </c>
      <c r="C98" s="503" t="str">
        <f>VLOOKUP(F98,'Бух. учет'!A$2:D$241,4,0)</f>
        <v>ТМ-400/10</v>
      </c>
      <c r="D98" s="503">
        <f>VLOOKUP(F98,'Бух. учет'!A$2:E$241,5,0)</f>
        <v>400</v>
      </c>
      <c r="E98" s="503">
        <f>VLOOKUP(F98,'Бух. учет'!A$2:F$241,6,0)</f>
        <v>1980</v>
      </c>
      <c r="F98" s="577" t="s">
        <v>1205</v>
      </c>
      <c r="G98" s="504">
        <f>VLOOKUP(F98,'Бух. учет'!A$2:G$241,7,0)</f>
        <v>716</v>
      </c>
      <c r="H98" s="505" t="str">
        <f>VLOOKUP(F98,'Бух. учет'!A$2:H$241,8,0)</f>
        <v>TPAHCФOPMATOP  TMЭ-400-10/04</v>
      </c>
      <c r="I98" s="321"/>
      <c r="J98" s="321"/>
    </row>
    <row r="99" spans="1:10" ht="15.75" customHeight="1" x14ac:dyDescent="0.2">
      <c r="A99" s="512" t="s">
        <v>376</v>
      </c>
      <c r="B99" s="510" t="s">
        <v>1198</v>
      </c>
      <c r="C99" s="503" t="str">
        <f>VLOOKUP(F99,'Бух. учет'!A$2:D$241,4,0)</f>
        <v>ТМ-400/10</v>
      </c>
      <c r="D99" s="503">
        <f>VLOOKUP(F99,'Бух. учет'!A$2:E$241,5,0)</f>
        <v>400</v>
      </c>
      <c r="E99" s="503">
        <f>VLOOKUP(F99,'Бух. учет'!A$2:F$241,6,0)</f>
        <v>1984</v>
      </c>
      <c r="F99" s="576">
        <v>18449</v>
      </c>
      <c r="G99" s="504">
        <f>VLOOKUP(F99,'Бух. учет'!A$2:G$241,7,0)</f>
        <v>679</v>
      </c>
      <c r="H99" s="505" t="str">
        <f>VLOOKUP(F99,'Бух. учет'!A$2:H$241,8,0)</f>
        <v>TPAHCФOPMATOP  TMЭ-400-10/04</v>
      </c>
    </row>
    <row r="100" spans="1:10" ht="15.75" customHeight="1" x14ac:dyDescent="0.2">
      <c r="A100" s="513"/>
      <c r="B100" s="509" t="s">
        <v>1200</v>
      </c>
      <c r="C100" s="503" t="str">
        <f>VLOOKUP(F100,'Бух. учет'!A$2:D$241,4,0)</f>
        <v>ТМ-400/10</v>
      </c>
      <c r="D100" s="503">
        <f>VLOOKUP(F100,'Бух. учет'!A$2:E$241,5,0)</f>
        <v>400</v>
      </c>
      <c r="E100" s="503">
        <f>VLOOKUP(F100,'Бух. учет'!A$2:F$241,6,0)</f>
        <v>1989</v>
      </c>
      <c r="F100" s="577">
        <v>7452</v>
      </c>
      <c r="G100" s="504">
        <f>VLOOKUP(F100,'Бух. учет'!A$2:G$241,7,0)</f>
        <v>680</v>
      </c>
      <c r="H100" s="505" t="str">
        <f>VLOOKUP(F100,'Бух. учет'!A$2:H$241,8,0)</f>
        <v>TPAHCФOPMATOP  TMЭ-400-10/04</v>
      </c>
    </row>
    <row r="101" spans="1:10" ht="15.75" customHeight="1" x14ac:dyDescent="0.2">
      <c r="A101" s="514" t="s">
        <v>377</v>
      </c>
      <c r="B101" s="510" t="s">
        <v>1198</v>
      </c>
      <c r="C101" s="503" t="str">
        <f>VLOOKUP(F101,'Бух. учет'!A$2:D$241,4,0)</f>
        <v>ТМ-400/10</v>
      </c>
      <c r="D101" s="503">
        <f>VLOOKUP(F101,'Бух. учет'!A$2:E$241,5,0)</f>
        <v>400</v>
      </c>
      <c r="E101" s="503">
        <f>VLOOKUP(F101,'Бух. учет'!A$2:F$241,6,0)</f>
        <v>1981</v>
      </c>
      <c r="F101" s="576">
        <v>56617</v>
      </c>
      <c r="G101" s="504">
        <f>VLOOKUP(F101,'Бух. учет'!A$2:G$241,7,0)</f>
        <v>688</v>
      </c>
      <c r="H101" s="505" t="str">
        <f>VLOOKUP(F101,'Бух. учет'!A$2:H$241,8,0)</f>
        <v>TPAHCФOPMATOP  TM-400-10/04</v>
      </c>
    </row>
    <row r="102" spans="1:10" ht="15.75" customHeight="1" x14ac:dyDescent="0.2">
      <c r="A102" s="513"/>
      <c r="B102" s="509" t="s">
        <v>1200</v>
      </c>
      <c r="C102" s="503" t="str">
        <f>VLOOKUP(F102,'Бух. учет'!A$2:D$241,4,0)</f>
        <v>ТМ-400/10</v>
      </c>
      <c r="D102" s="503">
        <f>VLOOKUP(F102,'Бух. учет'!A$2:E$241,5,0)</f>
        <v>400</v>
      </c>
      <c r="E102" s="503">
        <f>VLOOKUP(F102,'Бух. учет'!A$2:F$241,6,0)</f>
        <v>1986</v>
      </c>
      <c r="F102" s="577">
        <v>24509</v>
      </c>
      <c r="G102" s="504">
        <f>VLOOKUP(F102,'Бух. учет'!A$2:G$241,7,0)</f>
        <v>689</v>
      </c>
      <c r="H102" s="505" t="str">
        <f>VLOOKUP(F102,'Бух. учет'!A$2:H$241,8,0)</f>
        <v>TPAHCФOPMATOP  TM-400-10/04</v>
      </c>
    </row>
    <row r="103" spans="1:10" ht="15.75" customHeight="1" x14ac:dyDescent="0.2">
      <c r="A103" s="512" t="s">
        <v>378</v>
      </c>
      <c r="B103" s="510" t="s">
        <v>1198</v>
      </c>
      <c r="C103" s="503" t="str">
        <f>VLOOKUP(F103,'Бух. учет'!A$2:D$241,4,0)</f>
        <v>ТМ-630/10</v>
      </c>
      <c r="D103" s="503">
        <f>VLOOKUP(F103,'Бух. учет'!A$2:E$241,5,0)</f>
        <v>630</v>
      </c>
      <c r="E103" s="503">
        <f>VLOOKUP(F103,'Бух. учет'!A$2:F$241,6,0)</f>
        <v>1992</v>
      </c>
      <c r="F103" s="576">
        <v>65906</v>
      </c>
      <c r="G103" s="504">
        <f>VLOOKUP(F103,'Бух. учет'!A$2:G$241,7,0)</f>
        <v>752</v>
      </c>
      <c r="H103" s="505" t="str">
        <f>VLOOKUP(F103,'Бух. учет'!A$2:H$241,8,0)</f>
        <v>TPAHCФOPMATOP  TM-630-10/04</v>
      </c>
    </row>
    <row r="104" spans="1:10" ht="15.75" customHeight="1" x14ac:dyDescent="0.2">
      <c r="A104" s="513"/>
      <c r="B104" s="509" t="s">
        <v>1200</v>
      </c>
      <c r="C104" s="503" t="str">
        <f>VLOOKUP(F104,'Бух. учет'!A$2:D$241,4,0)</f>
        <v>ТМ-630/10</v>
      </c>
      <c r="D104" s="503">
        <f>VLOOKUP(F104,'Бух. учет'!A$2:E$241,5,0)</f>
        <v>630</v>
      </c>
      <c r="E104" s="503">
        <f>VLOOKUP(F104,'Бух. учет'!A$2:F$241,6,0)</f>
        <v>1981</v>
      </c>
      <c r="F104" s="577">
        <v>51515</v>
      </c>
      <c r="G104" s="504">
        <f>VLOOKUP(F104,'Бух. учет'!A$2:G$241,7,0)</f>
        <v>1701</v>
      </c>
      <c r="H104" s="505" t="str">
        <f>VLOOKUP(F104,'Бух. учет'!A$2:H$241,8,0)</f>
        <v>TPAHCФOPMATOP  TM 630-10/04</v>
      </c>
    </row>
    <row r="105" spans="1:10" ht="15.75" customHeight="1" x14ac:dyDescent="0.2">
      <c r="A105" s="515" t="s">
        <v>1206</v>
      </c>
      <c r="B105" s="510" t="s">
        <v>1198</v>
      </c>
      <c r="C105" s="503" t="str">
        <f>VLOOKUP(F105,'Бух. учет'!A$2:D$241,4,0)</f>
        <v>ТМГ-160/10</v>
      </c>
      <c r="D105" s="503">
        <f>VLOOKUP(F105,'Бух. учет'!A$2:E$241,5,0)</f>
        <v>160</v>
      </c>
      <c r="E105" s="503">
        <f>VLOOKUP(F105,'Бух. учет'!A$2:F$241,6,0)</f>
        <v>1990</v>
      </c>
      <c r="F105" s="576">
        <v>1271771</v>
      </c>
      <c r="G105" s="504">
        <f>VLOOKUP(F105,'Бух. учет'!A$2:G$241,7,0)</f>
        <v>729</v>
      </c>
      <c r="H105" s="505" t="str">
        <f>VLOOKUP(F105,'Бух. учет'!A$2:H$241,8,0)</f>
        <v>TPAHCФOPMATOP  TM-160-10/04</v>
      </c>
    </row>
    <row r="106" spans="1:10" ht="15.75" customHeight="1" x14ac:dyDescent="0.2">
      <c r="A106" s="508" t="s">
        <v>1208</v>
      </c>
      <c r="B106" s="509" t="s">
        <v>1198</v>
      </c>
      <c r="C106" s="503" t="str">
        <f>VLOOKUP(F106,'Бух. учет'!A$2:D$241,4,0)</f>
        <v>ТМ-400/10</v>
      </c>
      <c r="D106" s="503">
        <f>VLOOKUP(F106,'Бух. учет'!A$2:E$241,5,0)</f>
        <v>400</v>
      </c>
      <c r="E106" s="503">
        <f>VLOOKUP(F106,'Бух. учет'!A$2:F$241,6,0)</f>
        <v>1981</v>
      </c>
      <c r="F106" s="577">
        <v>75260</v>
      </c>
      <c r="G106" s="504">
        <f>VLOOKUP(F106,'Бух. учет'!A$2:G$241,7,0)</f>
        <v>1155</v>
      </c>
      <c r="H106" s="505" t="str">
        <f>VLOOKUP(F106,'Бух. учет'!A$2:H$241,8,0)</f>
        <v>TPAHCФOPMATOP  TM-400-10/04</v>
      </c>
    </row>
    <row r="107" spans="1:10" ht="15.75" customHeight="1" x14ac:dyDescent="0.2">
      <c r="A107" s="506"/>
      <c r="B107" s="510" t="s">
        <v>1200</v>
      </c>
      <c r="C107" s="503" t="str">
        <f>VLOOKUP(F107,'Бух. учет'!A$2:D$241,4,0)</f>
        <v>ТМ-400/10</v>
      </c>
      <c r="D107" s="503">
        <f>VLOOKUP(F107,'Бух. учет'!A$2:E$241,5,0)</f>
        <v>400</v>
      </c>
      <c r="E107" s="503">
        <f>VLOOKUP(F107,'Бух. учет'!A$2:F$241,6,0)</f>
        <v>1986</v>
      </c>
      <c r="F107" s="576">
        <v>26518</v>
      </c>
      <c r="G107" s="504">
        <f>VLOOKUP(F107,'Бух. учет'!A$2:G$241,7,0)</f>
        <v>768</v>
      </c>
      <c r="H107" s="505" t="str">
        <f>VLOOKUP(F107,'Бух. учет'!A$2:H$241,8,0)</f>
        <v>TPAHCФOPMATOP  TMЭ-400-10/04</v>
      </c>
    </row>
    <row r="108" spans="1:10" ht="15.75" customHeight="1" x14ac:dyDescent="0.2">
      <c r="A108" s="508" t="s">
        <v>379</v>
      </c>
      <c r="B108" s="509" t="s">
        <v>1198</v>
      </c>
      <c r="C108" s="503" t="str">
        <f>VLOOKUP(F108,'Бух. учет'!A$2:D$241,4,0)</f>
        <v>ТМ-250/10</v>
      </c>
      <c r="D108" s="503">
        <f>VLOOKUP(F108,'Бух. учет'!A$2:E$241,5,0)</f>
        <v>250</v>
      </c>
      <c r="E108" s="503">
        <f>VLOOKUP(F108,'Бух. учет'!A$2:F$241,6,0)</f>
        <v>1979</v>
      </c>
      <c r="F108" s="577">
        <v>760216</v>
      </c>
      <c r="G108" s="504">
        <f>VLOOKUP(F108,'Бух. учет'!A$2:G$241,7,0)</f>
        <v>553</v>
      </c>
      <c r="H108" s="505" t="str">
        <f>VLOOKUP(F108,'Бух. учет'!A$2:H$241,8,0)</f>
        <v>TPAHCФOPMATOP  TM-250-10/04</v>
      </c>
    </row>
    <row r="109" spans="1:10" ht="15.75" customHeight="1" x14ac:dyDescent="0.2">
      <c r="A109" s="506"/>
      <c r="B109" s="510" t="s">
        <v>1200</v>
      </c>
      <c r="C109" s="503" t="str">
        <f>VLOOKUP(F109,'Бух. учет'!A$2:D$241,4,0)</f>
        <v>ТМ-250/10</v>
      </c>
      <c r="D109" s="503">
        <f>VLOOKUP(F109,'Бух. учет'!A$2:E$241,5,0)</f>
        <v>250</v>
      </c>
      <c r="E109" s="503">
        <f>VLOOKUP(F109,'Бух. учет'!A$2:F$241,6,0)</f>
        <v>1980</v>
      </c>
      <c r="F109" s="576">
        <v>1462</v>
      </c>
      <c r="G109" s="504">
        <f>VLOOKUP(F109,'Бух. учет'!A$2:G$241,7,0)</f>
        <v>903</v>
      </c>
      <c r="H109" s="505" t="str">
        <f>VLOOKUP(F109,'Бух. учет'!A$2:H$241,8,0)</f>
        <v>TPAHCФOPMATOP  TM-250-10/04</v>
      </c>
    </row>
    <row r="110" spans="1:10" ht="15.75" customHeight="1" x14ac:dyDescent="0.2">
      <c r="A110" s="508" t="s">
        <v>387</v>
      </c>
      <c r="B110" s="509" t="s">
        <v>1198</v>
      </c>
      <c r="C110" s="503" t="str">
        <f>VLOOKUP(F110,'Бух. учет'!A$2:D$241,4,0)</f>
        <v>ТМ-630/10</v>
      </c>
      <c r="D110" s="503">
        <f>VLOOKUP(F110,'Бух. учет'!A$2:E$241,5,0)</f>
        <v>630</v>
      </c>
      <c r="E110" s="503">
        <f>VLOOKUP(F110,'Бух. учет'!A$2:F$241,6,0)</f>
        <v>1983</v>
      </c>
      <c r="F110" s="577">
        <v>24647</v>
      </c>
      <c r="G110" s="504">
        <f>VLOOKUP(F110,'Бух. учет'!A$2:G$241,7,0)</f>
        <v>915</v>
      </c>
      <c r="H110" s="505" t="str">
        <f>VLOOKUP(F110,'Бух. учет'!A$2:H$241,8,0)</f>
        <v>TPAHCФOPMATOP  TM-630-10/04</v>
      </c>
    </row>
    <row r="111" spans="1:10" ht="15.75" customHeight="1" x14ac:dyDescent="0.2">
      <c r="A111" s="506"/>
      <c r="B111" s="510" t="s">
        <v>1200</v>
      </c>
      <c r="C111" s="503" t="str">
        <f>VLOOKUP(F111,'Бух. учет'!A$2:D$241,4,0)</f>
        <v>ТМ-630/10</v>
      </c>
      <c r="D111" s="503">
        <f>VLOOKUP(F111,'Бух. учет'!A$2:E$241,5,0)</f>
        <v>630</v>
      </c>
      <c r="E111" s="503">
        <f>VLOOKUP(F111,'Бух. учет'!A$2:F$241,6,0)</f>
        <v>1983</v>
      </c>
      <c r="F111" s="576">
        <v>24606</v>
      </c>
      <c r="G111" s="504">
        <f>VLOOKUP(F111,'Бух. учет'!A$2:G$241,7,0)</f>
        <v>544</v>
      </c>
      <c r="H111" s="505" t="str">
        <f>VLOOKUP(F111,'Бух. учет'!A$2:H$241,8,0)</f>
        <v>TPAHCФOPMATOP  TM-630-10/04</v>
      </c>
    </row>
    <row r="112" spans="1:10" ht="15.75" customHeight="1" x14ac:dyDescent="0.2">
      <c r="A112" s="508" t="s">
        <v>388</v>
      </c>
      <c r="B112" s="509" t="s">
        <v>1198</v>
      </c>
      <c r="C112" s="503" t="str">
        <f>VLOOKUP(F112,'Бух. учет'!A$2:D$241,4,0)</f>
        <v>ТМ-250/10</v>
      </c>
      <c r="D112" s="503">
        <f>VLOOKUP(F112,'Бух. учет'!A$2:E$241,5,0)</f>
        <v>250</v>
      </c>
      <c r="E112" s="503">
        <f>VLOOKUP(F112,'Бух. учет'!A$2:F$241,6,0)</f>
        <v>1981</v>
      </c>
      <c r="F112" s="577">
        <v>1744</v>
      </c>
      <c r="G112" s="504">
        <f>VLOOKUP(F112,'Бух. учет'!A$2:G$241,7,0)</f>
        <v>945</v>
      </c>
      <c r="H112" s="505" t="str">
        <f>VLOOKUP(F112,'Бух. учет'!A$2:H$241,8,0)</f>
        <v>TPAHCФOPMATOP  ТМ-250-10/04</v>
      </c>
    </row>
    <row r="113" spans="1:8" ht="15.75" customHeight="1" x14ac:dyDescent="0.2">
      <c r="A113" s="506"/>
      <c r="B113" s="510" t="s">
        <v>1200</v>
      </c>
      <c r="C113" s="503" t="str">
        <f>VLOOKUP(F113,'Бух. учет'!A$2:D$241,4,0)</f>
        <v>ТМ-250/10</v>
      </c>
      <c r="D113" s="503">
        <f>VLOOKUP(F113,'Бух. учет'!A$2:E$241,5,0)</f>
        <v>250</v>
      </c>
      <c r="E113" s="503">
        <f>VLOOKUP(F113,'Бух. учет'!A$2:F$241,6,0)</f>
        <v>1980</v>
      </c>
      <c r="F113" s="576">
        <v>1447</v>
      </c>
      <c r="G113" s="504">
        <f>VLOOKUP(F113,'Бух. учет'!A$2:G$241,7,0)</f>
        <v>2162</v>
      </c>
      <c r="H113" s="505" t="str">
        <f>VLOOKUP(F113,'Бух. учет'!A$2:H$241,8,0)</f>
        <v>TPAHCФOPMATOP  ТМ-250-10/04</v>
      </c>
    </row>
    <row r="114" spans="1:8" ht="15.75" customHeight="1" x14ac:dyDescent="0.2">
      <c r="A114" s="508" t="s">
        <v>938</v>
      </c>
      <c r="B114" s="509" t="s">
        <v>1198</v>
      </c>
      <c r="C114" s="503" t="str">
        <f>VLOOKUP(F114,'Бух. учет'!A$2:D$241,4,0)</f>
        <v>ТМ-250/10</v>
      </c>
      <c r="D114" s="503">
        <f>VLOOKUP(F114,'Бух. учет'!A$2:E$241,5,0)</f>
        <v>250</v>
      </c>
      <c r="E114" s="503">
        <f>VLOOKUP(F114,'Бух. учет'!A$2:F$241,6,0)</f>
        <v>1980</v>
      </c>
      <c r="F114" s="577">
        <v>781911</v>
      </c>
      <c r="G114" s="504">
        <f>VLOOKUP(F114,'Бух. учет'!A$2:G$241,7,0)</f>
        <v>512</v>
      </c>
      <c r="H114" s="505" t="str">
        <f>VLOOKUP(F114,'Бух. учет'!A$2:H$241,8,0)</f>
        <v>TPAHCФOPMATOP  TM-250-10/04</v>
      </c>
    </row>
    <row r="115" spans="1:8" ht="15.75" customHeight="1" x14ac:dyDescent="0.2">
      <c r="A115" s="506"/>
      <c r="B115" s="510" t="s">
        <v>1200</v>
      </c>
      <c r="C115" s="503" t="str">
        <f>VLOOKUP(F115,'Бух. учет'!A$2:D$241,4,0)</f>
        <v>ТМ-250/10</v>
      </c>
      <c r="D115" s="503">
        <f>VLOOKUP(F115,'Бух. учет'!A$2:E$241,5,0)</f>
        <v>250</v>
      </c>
      <c r="E115" s="503">
        <f>VLOOKUP(F115,'Бух. учет'!A$2:F$241,6,0)</f>
        <v>1979</v>
      </c>
      <c r="F115" s="579">
        <v>1078</v>
      </c>
      <c r="G115" s="504">
        <f>VLOOKUP(F115,'Бух. учет'!A$2:G$241,7,0)</f>
        <v>2251</v>
      </c>
      <c r="H115" s="505" t="str">
        <f>VLOOKUP(F115,'Бух. учет'!A$2:H$241,8,0)</f>
        <v>TPAHCФOPMATOP  TM-250-10/04</v>
      </c>
    </row>
    <row r="116" spans="1:8" ht="15.75" customHeight="1" x14ac:dyDescent="0.2">
      <c r="A116" s="508" t="s">
        <v>389</v>
      </c>
      <c r="B116" s="509" t="s">
        <v>1198</v>
      </c>
      <c r="C116" s="503" t="str">
        <f>VLOOKUP(F116,'Бух. учет'!A$2:D$241,4,0)</f>
        <v>ТМ-630/10</v>
      </c>
      <c r="D116" s="503">
        <f>VLOOKUP(F116,'Бух. учет'!A$2:E$241,5,0)</f>
        <v>630</v>
      </c>
      <c r="E116" s="503">
        <f>VLOOKUP(F116,'Бух. учет'!A$2:F$241,6,0)</f>
        <v>1978</v>
      </c>
      <c r="F116" s="577">
        <v>28060</v>
      </c>
      <c r="G116" s="504">
        <f>VLOOKUP(F116,'Бух. учет'!A$2:G$241,7,0)</f>
        <v>898</v>
      </c>
      <c r="H116" s="505" t="str">
        <f>VLOOKUP(F116,'Бух. учет'!A$2:H$241,8,0)</f>
        <v>TPAHCФOPMATOP  TM-630-10/04</v>
      </c>
    </row>
    <row r="117" spans="1:8" ht="15.75" customHeight="1" x14ac:dyDescent="0.2">
      <c r="A117" s="506"/>
      <c r="B117" s="510" t="s">
        <v>1200</v>
      </c>
      <c r="C117" s="503" t="str">
        <f>VLOOKUP(F117,'Бух. учет'!A$2:D$241,4,0)</f>
        <v>ТМ-630/10</v>
      </c>
      <c r="D117" s="503">
        <f>VLOOKUP(F117,'Бух. учет'!A$2:E$241,5,0)</f>
        <v>630</v>
      </c>
      <c r="E117" s="503">
        <f>VLOOKUP(F117,'Бух. учет'!A$2:F$241,6,0)</f>
        <v>1994</v>
      </c>
      <c r="F117" s="576">
        <v>70173</v>
      </c>
      <c r="G117" s="504">
        <f>VLOOKUP(F117,'Бух. учет'!A$2:G$241,7,0)</f>
        <v>2175</v>
      </c>
      <c r="H117" s="505" t="str">
        <f>VLOOKUP(F117,'Бух. учет'!A$2:H$241,8,0)</f>
        <v>TPAHCФOPMATOP  TM-630-10/04</v>
      </c>
    </row>
    <row r="118" spans="1:8" ht="15.75" customHeight="1" x14ac:dyDescent="0.2">
      <c r="A118" s="508" t="s">
        <v>390</v>
      </c>
      <c r="B118" s="509" t="s">
        <v>1198</v>
      </c>
      <c r="C118" s="503" t="str">
        <f>VLOOKUP(F118,'Бух. учет'!A$2:D$241,4,0)</f>
        <v>ТМ-400/10</v>
      </c>
      <c r="D118" s="503">
        <f>VLOOKUP(F118,'Бух. учет'!A$2:E$241,5,0)</f>
        <v>400</v>
      </c>
      <c r="E118" s="503">
        <f>VLOOKUP(F118,'Бух. учет'!A$2:F$241,6,0)</f>
        <v>1989</v>
      </c>
      <c r="F118" s="577">
        <v>40702</v>
      </c>
      <c r="G118" s="504">
        <f>VLOOKUP(F118,'Бух. учет'!A$2:G$241,7,0)</f>
        <v>541</v>
      </c>
      <c r="H118" s="505" t="str">
        <f>VLOOKUP(F118,'Бух. учет'!A$2:H$241,8,0)</f>
        <v>TPAHCФOPMATOP  TMЭ-400-10/04</v>
      </c>
    </row>
    <row r="119" spans="1:8" ht="15.75" customHeight="1" x14ac:dyDescent="0.2">
      <c r="A119" s="506"/>
      <c r="B119" s="510" t="s">
        <v>1200</v>
      </c>
      <c r="C119" s="503" t="str">
        <f>VLOOKUP(F119,'Бух. учет'!A$2:D$241,4,0)</f>
        <v>ТМ-250/10</v>
      </c>
      <c r="D119" s="503">
        <f>VLOOKUP(F119,'Бух. учет'!A$2:E$241,5,0)</f>
        <v>250</v>
      </c>
      <c r="E119" s="503">
        <f>VLOOKUP(F119,'Бух. учет'!A$2:F$241,6,0)</f>
        <v>1981</v>
      </c>
      <c r="F119" s="576">
        <v>1689</v>
      </c>
      <c r="G119" s="504">
        <f>VLOOKUP(F119,'Бух. учет'!A$2:G$241,7,0)</f>
        <v>2188</v>
      </c>
      <c r="H119" s="505" t="str">
        <f>VLOOKUP(F119,'Бух. учет'!A$2:H$241,8,0)</f>
        <v>TPAHCФOPMATOP  ТМ-250-10/04</v>
      </c>
    </row>
    <row r="120" spans="1:8" ht="15.75" customHeight="1" x14ac:dyDescent="0.2">
      <c r="A120" s="511" t="s">
        <v>1209</v>
      </c>
      <c r="B120" s="509" t="s">
        <v>1198</v>
      </c>
      <c r="C120" s="503" t="str">
        <f>VLOOKUP(F120,'Бух. учет'!A$2:D$241,4,0)</f>
        <v>ТМ-400/10</v>
      </c>
      <c r="D120" s="503">
        <f>VLOOKUP(F120,'Бух. учет'!A$2:E$241,5,0)</f>
        <v>400</v>
      </c>
      <c r="E120" s="503">
        <f>VLOOKUP(F120,'Бух. учет'!A$2:F$241,6,0)</f>
        <v>1985</v>
      </c>
      <c r="F120" s="577">
        <v>23340</v>
      </c>
      <c r="G120" s="504">
        <f>VLOOKUP(F120,'Бух. учет'!A$2:G$241,7,0)</f>
        <v>723</v>
      </c>
      <c r="H120" s="505" t="str">
        <f>VLOOKUP(F120,'Бух. учет'!A$2:H$241,8,0)</f>
        <v>TPAHCФOPMATOP  TM-400-10/04</v>
      </c>
    </row>
    <row r="121" spans="1:8" ht="15.75" customHeight="1" x14ac:dyDescent="0.2">
      <c r="A121" s="516" t="s">
        <v>539</v>
      </c>
      <c r="B121" s="510" t="s">
        <v>1200</v>
      </c>
      <c r="C121" s="503" t="str">
        <f>VLOOKUP(F121,'Бух. учет'!A$2:D$241,4,0)</f>
        <v>ТМ-400/10</v>
      </c>
      <c r="D121" s="503">
        <f>VLOOKUP(F121,'Бух. учет'!A$2:E$241,5,0)</f>
        <v>400</v>
      </c>
      <c r="E121" s="503">
        <f>VLOOKUP(F121,'Бух. учет'!A$2:F$241,6,0)</f>
        <v>1981</v>
      </c>
      <c r="F121" s="576">
        <v>11985</v>
      </c>
      <c r="G121" s="504">
        <f>VLOOKUP(F121,'Бух. учет'!A$2:G$241,7,0)</f>
        <v>912</v>
      </c>
      <c r="H121" s="505" t="str">
        <f>VLOOKUP(F121,'Бух. учет'!A$2:H$241,8,0)</f>
        <v>TPAHCФOPMATOP  TM-400-10/04</v>
      </c>
    </row>
    <row r="122" spans="1:8" ht="15.75" customHeight="1" x14ac:dyDescent="0.2">
      <c r="A122" s="513"/>
      <c r="B122" s="509" t="s">
        <v>1198</v>
      </c>
      <c r="C122" s="503" t="str">
        <f>VLOOKUP(F122,'Бух. учет'!A$2:D$241,4,0)</f>
        <v>ТМ-630/10</v>
      </c>
      <c r="D122" s="503">
        <f>VLOOKUP(F122,'Бух. учет'!A$2:E$241,5,0)</f>
        <v>630</v>
      </c>
      <c r="E122" s="503">
        <f>VLOOKUP(F122,'Бух. учет'!A$2:F$241,6,0)</f>
        <v>1995</v>
      </c>
      <c r="F122" s="577">
        <v>71247</v>
      </c>
      <c r="G122" s="504">
        <f>VLOOKUP(F122,'Бух. учет'!A$2:G$241,7,0)</f>
        <v>932</v>
      </c>
      <c r="H122" s="505" t="str">
        <f>VLOOKUP(F122,'Бух. учет'!A$2:H$241,8,0)</f>
        <v>TPAHCФOPMATOP  ТМ-630-10/04</v>
      </c>
    </row>
    <row r="123" spans="1:8" ht="15.75" customHeight="1" x14ac:dyDescent="0.2">
      <c r="A123" s="512" t="s">
        <v>540</v>
      </c>
      <c r="B123" s="510" t="s">
        <v>1198</v>
      </c>
      <c r="C123" s="503" t="str">
        <f>VLOOKUP(F123,'Бух. учет'!A$2:D$241,4,0)</f>
        <v>ТМ-630/10</v>
      </c>
      <c r="D123" s="503">
        <f>VLOOKUP(F123,'Бух. учет'!A$2:E$241,5,0)</f>
        <v>630</v>
      </c>
      <c r="E123" s="503">
        <f>VLOOKUP(F123,'Бух. учет'!A$2:F$241,6,0)</f>
        <v>1989</v>
      </c>
      <c r="F123" s="576">
        <v>51427</v>
      </c>
      <c r="G123" s="504">
        <f>VLOOKUP(F123,'Бух. учет'!A$2:G$241,7,0)</f>
        <v>852</v>
      </c>
      <c r="H123" s="505" t="str">
        <f>VLOOKUP(F123,'Бух. учет'!A$2:H$241,8,0)</f>
        <v>TPAHCФOPMATOP  TM-630-10/04</v>
      </c>
    </row>
    <row r="124" spans="1:8" ht="15.75" customHeight="1" x14ac:dyDescent="0.2">
      <c r="A124" s="513"/>
      <c r="B124" s="509" t="s">
        <v>1200</v>
      </c>
      <c r="C124" s="503" t="str">
        <f>VLOOKUP(F124,'Бух. учет'!A$2:D$241,4,0)</f>
        <v>ТМ-400/10</v>
      </c>
      <c r="D124" s="503">
        <f>VLOOKUP(F124,'Бух. учет'!A$2:E$241,5,0)</f>
        <v>400</v>
      </c>
      <c r="E124" s="503">
        <f>VLOOKUP(F124,'Бух. учет'!A$2:F$241,6,0)</f>
        <v>1981</v>
      </c>
      <c r="F124" s="577">
        <v>56617</v>
      </c>
      <c r="G124" s="504">
        <f>VLOOKUP(F124,'Бух. учет'!A$2:G$241,7,0)</f>
        <v>688</v>
      </c>
      <c r="H124" s="505" t="str">
        <f>VLOOKUP(F124,'Бух. учет'!A$2:H$241,8,0)</f>
        <v>TPAHCФOPMATOP  TM-400-10/04</v>
      </c>
    </row>
    <row r="125" spans="1:8" ht="15.75" customHeight="1" x14ac:dyDescent="0.2">
      <c r="A125" s="512" t="s">
        <v>541</v>
      </c>
      <c r="B125" s="510" t="s">
        <v>1198</v>
      </c>
      <c r="C125" s="503" t="str">
        <f>VLOOKUP(F125,'Бух. учет'!A$2:D$241,4,0)</f>
        <v>ТМ-630/10</v>
      </c>
      <c r="D125" s="503">
        <f>VLOOKUP(F125,'Бух. учет'!A$2:E$241,5,0)</f>
        <v>630</v>
      </c>
      <c r="E125" s="503">
        <f>VLOOKUP(F125,'Бух. учет'!A$2:F$241,6,0)</f>
        <v>1986</v>
      </c>
      <c r="F125" s="576">
        <v>40892</v>
      </c>
      <c r="G125" s="504">
        <f>VLOOKUP(F125,'Бух. учет'!A$2:G$241,7,0)</f>
        <v>802</v>
      </c>
      <c r="H125" s="505" t="str">
        <f>VLOOKUP(F125,'Бух. учет'!A$2:H$241,8,0)</f>
        <v>TPAHCФOPMATOP  TM-630-10/04</v>
      </c>
    </row>
    <row r="126" spans="1:8" ht="15.75" customHeight="1" x14ac:dyDescent="0.2">
      <c r="A126" s="513"/>
      <c r="B126" s="509" t="s">
        <v>1200</v>
      </c>
      <c r="C126" s="503" t="str">
        <f>VLOOKUP(F126,'Бух. учет'!A$2:D$241,4,0)</f>
        <v>ТМ-630/10</v>
      </c>
      <c r="D126" s="503">
        <f>VLOOKUP(F126,'Бух. учет'!A$2:E$241,5,0)</f>
        <v>630</v>
      </c>
      <c r="E126" s="503">
        <f>VLOOKUP(F126,'Бух. учет'!A$2:F$241,6,0)</f>
        <v>1984</v>
      </c>
      <c r="F126" s="577">
        <v>27241</v>
      </c>
      <c r="G126" s="504">
        <f>VLOOKUP(F126,'Бух. учет'!A$2:G$241,7,0)</f>
        <v>1955</v>
      </c>
      <c r="H126" s="505" t="str">
        <f>VLOOKUP(F126,'Бух. учет'!A$2:H$241,8,0)</f>
        <v>TPAHCФOPMATOP  TM-630-10/04</v>
      </c>
    </row>
    <row r="127" spans="1:8" ht="15.75" customHeight="1" x14ac:dyDescent="0.2">
      <c r="A127" s="512" t="s">
        <v>542</v>
      </c>
      <c r="B127" s="510" t="s">
        <v>1198</v>
      </c>
      <c r="C127" s="503" t="str">
        <f>VLOOKUP(F127,'Бух. учет'!A$2:D$241,4,0)</f>
        <v>ТМ-630/10</v>
      </c>
      <c r="D127" s="503">
        <f>VLOOKUP(F127,'Бух. учет'!A$2:E$241,5,0)</f>
        <v>630</v>
      </c>
      <c r="E127" s="503">
        <f>VLOOKUP(F127,'Бух. учет'!A$2:F$241,6,0)</f>
        <v>1986</v>
      </c>
      <c r="F127" s="576">
        <v>40904</v>
      </c>
      <c r="G127" s="504">
        <f>VLOOKUP(F127,'Бух. учет'!A$2:G$241,7,0)</f>
        <v>803</v>
      </c>
      <c r="H127" s="505" t="str">
        <f>VLOOKUP(F127,'Бух. учет'!A$2:H$241,8,0)</f>
        <v>TPAHCФOPMATOP  TM-630-10/04</v>
      </c>
    </row>
    <row r="128" spans="1:8" ht="15.75" customHeight="1" x14ac:dyDescent="0.2">
      <c r="A128" s="513"/>
      <c r="B128" s="509" t="s">
        <v>1200</v>
      </c>
      <c r="C128" s="503" t="str">
        <f>VLOOKUP(F128,'Бух. учет'!A$2:D$241,4,0)</f>
        <v>ТМ-630/10</v>
      </c>
      <c r="D128" s="503">
        <f>VLOOKUP(F128,'Бух. учет'!A$2:E$241,5,0)</f>
        <v>630</v>
      </c>
      <c r="E128" s="503">
        <f>VLOOKUP(F128,'Бух. учет'!A$2:F$241,6,0)</f>
        <v>1978</v>
      </c>
      <c r="F128" s="577">
        <v>7652</v>
      </c>
      <c r="G128" s="504">
        <f>VLOOKUP(F128,'Бух. учет'!A$2:G$241,7,0)</f>
        <v>1466</v>
      </c>
      <c r="H128" s="505" t="str">
        <f>VLOOKUP(F128,'Бух. учет'!A$2:H$241,8,0)</f>
        <v>TPAHCФOPMATOP  ТМ-630-10/04</v>
      </c>
    </row>
    <row r="129" spans="1:16" ht="15.75" customHeight="1" x14ac:dyDescent="0.2">
      <c r="A129" s="512" t="s">
        <v>543</v>
      </c>
      <c r="B129" s="510" t="s">
        <v>1198</v>
      </c>
      <c r="C129" s="503" t="str">
        <f>VLOOKUP(F129,'Бух. учет'!A$2:D$241,4,0)</f>
        <v>ТМ-630/10</v>
      </c>
      <c r="D129" s="503">
        <f>VLOOKUP(F129,'Бух. учет'!A$2:E$241,5,0)</f>
        <v>630</v>
      </c>
      <c r="E129" s="503">
        <f>VLOOKUP(F129,'Бух. учет'!A$2:F$241,6,0)</f>
        <v>1993</v>
      </c>
      <c r="F129" s="576">
        <v>68344</v>
      </c>
      <c r="G129" s="504">
        <f>VLOOKUP(F129,'Бух. учет'!A$2:G$241,7,0)</f>
        <v>908</v>
      </c>
      <c r="H129" s="505" t="str">
        <f>VLOOKUP(F129,'Бух. учет'!A$2:H$241,8,0)</f>
        <v>TPAHCФOPMATOP  TM-630-10/04</v>
      </c>
    </row>
    <row r="130" spans="1:16" ht="15.75" customHeight="1" x14ac:dyDescent="0.2">
      <c r="A130" s="513"/>
      <c r="B130" s="509" t="s">
        <v>1200</v>
      </c>
      <c r="C130" s="503" t="str">
        <f>VLOOKUP(F130,'Бух. учет'!A$2:D$241,4,0)</f>
        <v>ТМ-630/10</v>
      </c>
      <c r="D130" s="503">
        <f>VLOOKUP(F130,'Бух. учет'!A$2:E$241,5,0)</f>
        <v>630</v>
      </c>
      <c r="E130" s="503">
        <f>VLOOKUP(F130,'Бух. учет'!A$2:F$241,6,0)</f>
        <v>1990</v>
      </c>
      <c r="F130" s="577">
        <v>56611</v>
      </c>
      <c r="G130" s="504">
        <f>VLOOKUP(F130,'Бух. учет'!A$2:G$241,7,0)</f>
        <v>2226</v>
      </c>
      <c r="H130" s="505" t="str">
        <f>VLOOKUP(F130,'Бух. учет'!A$2:H$241,8,0)</f>
        <v>TPAHCФOPMATOP  TM-630-10/04</v>
      </c>
    </row>
    <row r="131" spans="1:16" ht="15.75" customHeight="1" x14ac:dyDescent="0.2">
      <c r="A131" s="512" t="s">
        <v>544</v>
      </c>
      <c r="B131" s="510" t="s">
        <v>1198</v>
      </c>
      <c r="C131" s="503" t="str">
        <f>VLOOKUP(F131,'Бух. учет'!A$2:D$241,4,0)</f>
        <v>ТМ-630/10</v>
      </c>
      <c r="D131" s="503">
        <f>VLOOKUP(F131,'Бух. учет'!A$2:E$241,5,0)</f>
        <v>630</v>
      </c>
      <c r="E131" s="503">
        <f>VLOOKUP(F131,'Бух. учет'!A$2:F$241,6,0)</f>
        <v>1986</v>
      </c>
      <c r="F131" s="576">
        <v>38854</v>
      </c>
      <c r="G131" s="504">
        <f>VLOOKUP(F131,'Бух. учет'!A$2:G$241,7,0)</f>
        <v>584</v>
      </c>
      <c r="H131" s="505" t="str">
        <f>VLOOKUP(F131,'Бух. учет'!A$2:H$241,8,0)</f>
        <v>TPAHCФOPMATOP  TM-630-10/04</v>
      </c>
    </row>
    <row r="132" spans="1:16" ht="15.75" customHeight="1" x14ac:dyDescent="0.2">
      <c r="A132" s="513"/>
      <c r="B132" s="509" t="s">
        <v>1200</v>
      </c>
      <c r="C132" s="503" t="str">
        <f>VLOOKUP(F132,'Бух. учет'!A$2:D$241,4,0)</f>
        <v>ТМ-630/10</v>
      </c>
      <c r="D132" s="503">
        <f>VLOOKUP(F132,'Бух. учет'!A$2:E$241,5,0)</f>
        <v>630</v>
      </c>
      <c r="E132" s="503">
        <f>VLOOKUP(F132,'Бух. учет'!A$2:F$241,6,0)</f>
        <v>1982</v>
      </c>
      <c r="F132" s="577">
        <v>56664</v>
      </c>
      <c r="G132" s="504">
        <f>VLOOKUP(F132,'Бух. учет'!A$2:G$241,7,0)</f>
        <v>1239</v>
      </c>
      <c r="H132" s="505" t="str">
        <f>VLOOKUP(F132,'Бух. учет'!A$2:H$241,8,0)</f>
        <v>TPAHCФOPMATOP  TM-630-10/04</v>
      </c>
    </row>
    <row r="133" spans="1:16" ht="15.75" customHeight="1" x14ac:dyDescent="0.2">
      <c r="A133" s="512" t="s">
        <v>545</v>
      </c>
      <c r="B133" s="510" t="s">
        <v>1198</v>
      </c>
      <c r="C133" s="503" t="str">
        <f>VLOOKUP(F133,'Бух. учет'!A$2:D$241,4,0)</f>
        <v>ТМ-630/10</v>
      </c>
      <c r="D133" s="503">
        <f>VLOOKUP(F133,'Бух. учет'!A$2:E$241,5,0)</f>
        <v>630</v>
      </c>
      <c r="E133" s="503">
        <f>VLOOKUP(F133,'Бух. учет'!A$2:F$241,6,0)</f>
        <v>1986</v>
      </c>
      <c r="F133" s="576">
        <v>38811</v>
      </c>
      <c r="G133" s="504">
        <f>VLOOKUP(F133,'Бух. учет'!A$2:G$241,7,0)</f>
        <v>625</v>
      </c>
      <c r="H133" s="505" t="str">
        <f>VLOOKUP(F133,'Бух. учет'!A$2:H$241,8,0)</f>
        <v>TPAHCФOPMATOP  TM-630-10/04</v>
      </c>
    </row>
    <row r="134" spans="1:16" ht="15.75" customHeight="1" x14ac:dyDescent="0.2">
      <c r="A134" s="513"/>
      <c r="B134" s="509" t="s">
        <v>1200</v>
      </c>
      <c r="C134" s="503" t="str">
        <f>VLOOKUP(F134,'Бух. учет'!A$2:D$241,4,0)</f>
        <v>ТМ-630/10</v>
      </c>
      <c r="D134" s="503">
        <f>VLOOKUP(F134,'Бух. учет'!A$2:E$241,5,0)</f>
        <v>630</v>
      </c>
      <c r="E134" s="503">
        <f>VLOOKUP(F134,'Бух. учет'!A$2:F$241,6,0)</f>
        <v>1983</v>
      </c>
      <c r="F134" s="577">
        <v>6796</v>
      </c>
      <c r="G134" s="504">
        <f>VLOOKUP(F134,'Бух. учет'!A$2:G$241,7,0)</f>
        <v>1254</v>
      </c>
      <c r="H134" s="505" t="str">
        <f>VLOOKUP(F134,'Бух. учет'!A$2:H$241,8,0)</f>
        <v>TPAHCФOPMATOP  TM-630-10/04</v>
      </c>
    </row>
    <row r="135" spans="1:16" ht="15.75" customHeight="1" x14ac:dyDescent="0.2">
      <c r="A135" s="512" t="s">
        <v>546</v>
      </c>
      <c r="B135" s="510" t="s">
        <v>1198</v>
      </c>
      <c r="C135" s="503" t="str">
        <f>VLOOKUP(F135,'Бух. учет'!A$2:D$241,4,0)</f>
        <v>ТМ-630/10</v>
      </c>
      <c r="D135" s="503">
        <f>VLOOKUP(F135,'Бух. учет'!A$2:E$241,5,0)</f>
        <v>630</v>
      </c>
      <c r="E135" s="503">
        <f>VLOOKUP(F135,'Бух. учет'!A$2:F$241,6,0)</f>
        <v>1992</v>
      </c>
      <c r="F135" s="576">
        <v>65892</v>
      </c>
      <c r="G135" s="504">
        <f>VLOOKUP(F135,'Бух. учет'!A$2:G$241,7,0)</f>
        <v>626</v>
      </c>
      <c r="H135" s="505" t="str">
        <f>VLOOKUP(F135,'Бух. учет'!A$2:H$241,8,0)</f>
        <v>TPAHCФOPMATOP  TM-630-10/04</v>
      </c>
    </row>
    <row r="136" spans="1:16" ht="15.75" customHeight="1" x14ac:dyDescent="0.2">
      <c r="A136" s="513"/>
      <c r="B136" s="509" t="s">
        <v>1200</v>
      </c>
      <c r="C136" s="503" t="str">
        <f>VLOOKUP(F136,'Бух. учет'!A$2:D$241,4,0)</f>
        <v>ТМ-630/10</v>
      </c>
      <c r="D136" s="503">
        <f>VLOOKUP(F136,'Бух. учет'!A$2:E$241,5,0)</f>
        <v>630</v>
      </c>
      <c r="E136" s="503">
        <f>VLOOKUP(F136,'Бух. учет'!A$2:F$241,6,0)</f>
        <v>1982</v>
      </c>
      <c r="F136" s="577">
        <v>58582</v>
      </c>
      <c r="G136" s="504">
        <f>VLOOKUP(F136,'Бух. учет'!A$2:G$241,7,0)</f>
        <v>1270</v>
      </c>
      <c r="H136" s="505" t="str">
        <f>VLOOKUP(F136,'Бух. учет'!A$2:H$241,8,0)</f>
        <v>TPAHCФOPMATOP  TM-630-10/04</v>
      </c>
    </row>
    <row r="137" spans="1:16" ht="15.75" customHeight="1" x14ac:dyDescent="0.2">
      <c r="A137" s="514" t="s">
        <v>547</v>
      </c>
      <c r="B137" s="510" t="s">
        <v>1198</v>
      </c>
      <c r="C137" s="503" t="str">
        <f>VLOOKUP(F137,'Бух. учет'!A$2:D$241,4,0)</f>
        <v>ТМ-630/10</v>
      </c>
      <c r="D137" s="503">
        <f>VLOOKUP(F137,'Бух. учет'!A$2:E$241,5,0)</f>
        <v>630</v>
      </c>
      <c r="E137" s="503">
        <f>VLOOKUP(F137,'Бух. учет'!A$2:F$241,6,0)</f>
        <v>1990</v>
      </c>
      <c r="F137" s="576">
        <v>56203</v>
      </c>
      <c r="G137" s="504">
        <f>VLOOKUP(F137,'Бух. учет'!A$2:G$241,7,0)</f>
        <v>652</v>
      </c>
      <c r="H137" s="505" t="str">
        <f>VLOOKUP(F137,'Бух. учет'!A$2:H$241,8,0)</f>
        <v>TPAHCФOPMATOP  TM-630-10/04</v>
      </c>
    </row>
    <row r="138" spans="1:16" ht="15.75" customHeight="1" x14ac:dyDescent="0.2">
      <c r="A138" s="513"/>
      <c r="B138" s="509" t="s">
        <v>1200</v>
      </c>
      <c r="C138" s="503" t="str">
        <f>VLOOKUP(F138,'Бух. учет'!A$2:D$241,4,0)</f>
        <v>ТМ-630/10</v>
      </c>
      <c r="D138" s="503">
        <f>VLOOKUP(F138,'Бух. учет'!A$2:E$241,5,0)</f>
        <v>630</v>
      </c>
      <c r="E138" s="503">
        <f>VLOOKUP(F138,'Бух. учет'!A$2:F$241,6,0)</f>
        <v>1981</v>
      </c>
      <c r="F138" s="577">
        <v>18711</v>
      </c>
      <c r="G138" s="504">
        <f>VLOOKUP(F138,'Бух. учет'!A$2:G$241,7,0)</f>
        <v>653</v>
      </c>
      <c r="H138" s="505" t="str">
        <f>VLOOKUP(F138,'Бух. учет'!A$2:H$241,8,0)</f>
        <v>TPAHCФOPMATOP  TM-630-10/04</v>
      </c>
    </row>
    <row r="139" spans="1:16" ht="15.75" customHeight="1" x14ac:dyDescent="0.2">
      <c r="A139" s="514" t="s">
        <v>549</v>
      </c>
      <c r="B139" s="510" t="s">
        <v>1198</v>
      </c>
      <c r="C139" s="503" t="str">
        <f>VLOOKUP(F139,'Бух. учет'!A$2:D$241,4,0)</f>
        <v>ТМ-250/10</v>
      </c>
      <c r="D139" s="503">
        <f>VLOOKUP(F139,'Бух. учет'!A$2:E$241,5,0)</f>
        <v>250</v>
      </c>
      <c r="E139" s="503">
        <f>VLOOKUP(F139,'Бух. учет'!A$2:F$241,6,0)</f>
        <v>1979</v>
      </c>
      <c r="F139" s="576">
        <v>756766</v>
      </c>
      <c r="G139" s="504">
        <f>VLOOKUP(F139,'Бух. учет'!A$2:G$241,7,0)</f>
        <v>699</v>
      </c>
      <c r="H139" s="505" t="str">
        <f>VLOOKUP(F139,'Бух. учет'!A$2:H$241,8,0)</f>
        <v>TPAHCФOPMATOP  TM-250-10/04</v>
      </c>
    </row>
    <row r="140" spans="1:16" ht="15.75" customHeight="1" x14ac:dyDescent="0.2">
      <c r="A140" s="513"/>
      <c r="B140" s="509" t="s">
        <v>1200</v>
      </c>
      <c r="C140" s="503" t="str">
        <f>VLOOKUP(F140,'Бух. учет'!A$2:D$241,4,0)</f>
        <v>ТМ-250/10</v>
      </c>
      <c r="D140" s="503">
        <f>VLOOKUP(F140,'Бух. учет'!A$2:E$241,5,0)</f>
        <v>250</v>
      </c>
      <c r="E140" s="503">
        <f>VLOOKUP(F140,'Бух. учет'!A$2:F$241,6,0)</f>
        <v>1984</v>
      </c>
      <c r="F140" s="577">
        <v>1505</v>
      </c>
      <c r="G140" s="504">
        <f>VLOOKUP(F140,'Бух. учет'!A$2:G$241,7,0)</f>
        <v>700</v>
      </c>
      <c r="H140" s="505" t="str">
        <f>VLOOKUP(F140,'Бух. учет'!A$2:H$241,8,0)</f>
        <v>TPAHCФOPMATOP  TM-250-10/04</v>
      </c>
      <c r="K140" s="330"/>
      <c r="L140" s="330"/>
      <c r="M140" s="330"/>
      <c r="N140" s="330"/>
      <c r="O140" s="330"/>
      <c r="P140" s="330"/>
    </row>
    <row r="141" spans="1:16" ht="15.75" customHeight="1" x14ac:dyDescent="0.2">
      <c r="A141" s="514" t="s">
        <v>550</v>
      </c>
      <c r="B141" s="510" t="s">
        <v>1198</v>
      </c>
      <c r="C141" s="503" t="str">
        <f>VLOOKUP(F141,'Бух. учет'!A$2:D$241,4,0)</f>
        <v>ТМГ-400/10</v>
      </c>
      <c r="D141" s="503">
        <f>VLOOKUP(F141,'Бух. учет'!A$2:E$241,5,0)</f>
        <v>400</v>
      </c>
      <c r="E141" s="503">
        <f>VLOOKUP(F141,'Бух. учет'!A$2:F$241,6,0)</f>
        <v>1991</v>
      </c>
      <c r="F141" s="576">
        <v>1321303</v>
      </c>
      <c r="G141" s="504">
        <f>VLOOKUP(F141,'Бух. учет'!A$2:G$241,7,0)</f>
        <v>746</v>
      </c>
      <c r="H141" s="505" t="str">
        <f>VLOOKUP(F141,'Бух. учет'!A$2:H$241,8,0)</f>
        <v>TPAHCФOPMATOP  TM-400-10/04</v>
      </c>
      <c r="K141" s="330"/>
      <c r="L141" s="330"/>
      <c r="M141" s="330"/>
      <c r="N141" s="330"/>
      <c r="O141" s="330"/>
      <c r="P141" s="330"/>
    </row>
    <row r="142" spans="1:16" ht="15.75" customHeight="1" x14ac:dyDescent="0.2">
      <c r="A142" s="513"/>
      <c r="B142" s="509" t="s">
        <v>1200</v>
      </c>
      <c r="C142" s="503" t="str">
        <f>VLOOKUP(F142,'Бух. учет'!A$2:D$241,4,0)</f>
        <v>ТМГ-400/10</v>
      </c>
      <c r="D142" s="503">
        <f>VLOOKUP(F142,'Бух. учет'!A$2:E$241,5,0)</f>
        <v>400</v>
      </c>
      <c r="E142" s="503">
        <f>VLOOKUP(F142,'Бух. учет'!A$2:F$241,6,0)</f>
        <v>1991</v>
      </c>
      <c r="F142" s="577">
        <v>1319161</v>
      </c>
      <c r="G142" s="504">
        <f>VLOOKUP(F142,'Бух. учет'!A$2:G$241,7,0)</f>
        <v>535</v>
      </c>
      <c r="H142" s="505" t="str">
        <f>VLOOKUP(F142,'Бух. учет'!A$2:H$241,8,0)</f>
        <v>TPAHCФOPMATOP  TMЭ-400-10/04</v>
      </c>
      <c r="K142" s="330"/>
      <c r="L142" s="330"/>
      <c r="M142" s="330"/>
      <c r="N142" s="330"/>
      <c r="O142" s="330"/>
      <c r="P142" s="330"/>
    </row>
    <row r="143" spans="1:16" ht="15.75" customHeight="1" x14ac:dyDescent="0.2">
      <c r="A143" s="512" t="s">
        <v>561</v>
      </c>
      <c r="B143" s="510" t="s">
        <v>1198</v>
      </c>
      <c r="C143" s="503" t="str">
        <f>VLOOKUP(F143,'Бух. учет'!A$2:D$241,4,0)</f>
        <v>ТМ-630/10</v>
      </c>
      <c r="D143" s="503">
        <f>VLOOKUP(F143,'Бух. учет'!A$2:E$241,5,0)</f>
        <v>630</v>
      </c>
      <c r="E143" s="503">
        <f>VLOOKUP(F143,'Бух. учет'!A$2:F$241,6,0)</f>
        <v>1985</v>
      </c>
      <c r="F143" s="576">
        <v>33948</v>
      </c>
      <c r="G143" s="504">
        <f>VLOOKUP(F143,'Бух. учет'!A$2:G$241,7,0)</f>
        <v>546</v>
      </c>
      <c r="H143" s="505" t="str">
        <f>VLOOKUP(F143,'Бух. учет'!A$2:H$241,8,0)</f>
        <v>TPAHCФOPMATOP  TM-630-10/04</v>
      </c>
      <c r="I143" s="321"/>
      <c r="J143" s="321"/>
    </row>
    <row r="144" spans="1:16" ht="15.75" customHeight="1" x14ac:dyDescent="0.2">
      <c r="A144" s="513"/>
      <c r="B144" s="509" t="s">
        <v>1200</v>
      </c>
      <c r="C144" s="503" t="str">
        <f>VLOOKUP(F144,'Бух. учет'!A$2:D$241,4,0)</f>
        <v>ТМ-630/10</v>
      </c>
      <c r="D144" s="503">
        <f>VLOOKUP(F144,'Бух. учет'!A$2:E$241,5,0)</f>
        <v>630</v>
      </c>
      <c r="E144" s="503">
        <f>VLOOKUP(F144,'Бух. учет'!A$2:F$241,6,0)</f>
        <v>1985</v>
      </c>
      <c r="F144" s="577">
        <v>33842</v>
      </c>
      <c r="G144" s="504">
        <f>VLOOKUP(F144,'Бух. учет'!A$2:G$241,7,0)</f>
        <v>1326</v>
      </c>
      <c r="H144" s="505" t="str">
        <f>VLOOKUP(F144,'Бух. учет'!A$2:H$241,8,0)</f>
        <v>TPAHCФOPMATOP  TM-630-10/04</v>
      </c>
      <c r="I144" s="321"/>
      <c r="J144" s="321"/>
    </row>
    <row r="145" spans="1:10" ht="15.75" customHeight="1" x14ac:dyDescent="0.2">
      <c r="A145" s="512" t="s">
        <v>562</v>
      </c>
      <c r="B145" s="510" t="s">
        <v>1198</v>
      </c>
      <c r="C145" s="503" t="str">
        <f>VLOOKUP(F145,'Бух. учет'!A$2:D$241,4,0)</f>
        <v>ТМ-630/10</v>
      </c>
      <c r="D145" s="503">
        <f>VLOOKUP(F145,'Бух. учет'!A$2:E$241,5,0)</f>
        <v>630</v>
      </c>
      <c r="E145" s="503">
        <f>VLOOKUP(F145,'Бух. учет'!A$2:F$241,6,0)</f>
        <v>1986</v>
      </c>
      <c r="F145" s="576">
        <v>39957</v>
      </c>
      <c r="G145" s="504">
        <f>VLOOKUP(F145,'Бух. учет'!A$2:G$241,7,0)</f>
        <v>809</v>
      </c>
      <c r="H145" s="505" t="str">
        <f>VLOOKUP(F145,'Бух. учет'!A$2:H$241,8,0)</f>
        <v>TPAHCФOPMATOP  TM-630-10/04</v>
      </c>
      <c r="I145" s="321"/>
      <c r="J145" s="321"/>
    </row>
    <row r="146" spans="1:10" ht="15.75" customHeight="1" x14ac:dyDescent="0.2">
      <c r="A146" s="513"/>
      <c r="B146" s="509" t="s">
        <v>1200</v>
      </c>
      <c r="C146" s="503" t="str">
        <f>VLOOKUP(F146,'Бух. учет'!A$2:D$241,4,0)</f>
        <v>ТМ-630/10</v>
      </c>
      <c r="D146" s="503">
        <f>VLOOKUP(F146,'Бух. учет'!A$2:E$241,5,0)</f>
        <v>630</v>
      </c>
      <c r="E146" s="503">
        <f>VLOOKUP(F146,'Бух. учет'!A$2:F$241,6,0)</f>
        <v>1990</v>
      </c>
      <c r="F146" s="577">
        <v>58380</v>
      </c>
      <c r="G146" s="504">
        <f>VLOOKUP(F146,'Бух. учет'!A$2:G$241,7,0)</f>
        <v>831</v>
      </c>
      <c r="H146" s="505" t="str">
        <f>VLOOKUP(F146,'Бух. учет'!A$2:H$241,8,0)</f>
        <v>TPAHCФOPMATOP  TM-630-10/04</v>
      </c>
      <c r="I146" s="321"/>
      <c r="J146" s="321"/>
    </row>
    <row r="147" spans="1:10" ht="15.75" customHeight="1" x14ac:dyDescent="0.2">
      <c r="A147" s="512" t="s">
        <v>718</v>
      </c>
      <c r="B147" s="510" t="s">
        <v>1198</v>
      </c>
      <c r="C147" s="503" t="str">
        <f>VLOOKUP(F147,'Бух. учет'!A$2:D$241,4,0)</f>
        <v>ТМ-630/10</v>
      </c>
      <c r="D147" s="503">
        <f>VLOOKUP(F147,'Бух. учет'!A$2:E$241,5,0)</f>
        <v>630</v>
      </c>
      <c r="E147" s="503">
        <f>VLOOKUP(F147,'Бух. учет'!A$2:F$241,6,0)</f>
        <v>1989</v>
      </c>
      <c r="F147" s="576">
        <v>51464</v>
      </c>
      <c r="G147" s="504">
        <f>VLOOKUP(F147,'Бух. учет'!A$2:G$241,7,0)</f>
        <v>754</v>
      </c>
      <c r="H147" s="505" t="str">
        <f>VLOOKUP(F147,'Бух. учет'!A$2:H$241,8,0)</f>
        <v>TPAHCФOPMATOP  TM-630-10/04</v>
      </c>
      <c r="I147" s="321"/>
      <c r="J147" s="321"/>
    </row>
    <row r="148" spans="1:10" ht="15.75" customHeight="1" x14ac:dyDescent="0.2">
      <c r="A148" s="513"/>
      <c r="B148" s="509" t="s">
        <v>1200</v>
      </c>
      <c r="C148" s="503" t="str">
        <f>VLOOKUP(F148,'Бух. учет'!A$2:D$241,4,0)</f>
        <v>ТМ-630/10</v>
      </c>
      <c r="D148" s="503">
        <f>VLOOKUP(F148,'Бух. учет'!A$2:E$241,5,0)</f>
        <v>630</v>
      </c>
      <c r="E148" s="503">
        <f>VLOOKUP(F148,'Бух. учет'!A$2:F$241,6,0)</f>
        <v>1981</v>
      </c>
      <c r="F148" s="577">
        <v>19800</v>
      </c>
      <c r="G148" s="504">
        <f>VLOOKUP(F148,'Бух. учет'!A$2:G$241,7,0)</f>
        <v>1730</v>
      </c>
      <c r="H148" s="505" t="str">
        <f>VLOOKUP(F148,'Бух. учет'!A$2:H$241,8,0)</f>
        <v>TPAHCФOPMATOP  TM-630-10/04</v>
      </c>
      <c r="I148" s="321"/>
      <c r="J148" s="321"/>
    </row>
    <row r="149" spans="1:10" ht="15.75" customHeight="1" x14ac:dyDescent="0.2">
      <c r="A149" s="512" t="s">
        <v>720</v>
      </c>
      <c r="B149" s="510" t="s">
        <v>1198</v>
      </c>
      <c r="C149" s="503" t="str">
        <f>VLOOKUP(F149,'Бух. учет'!A$2:D$241,4,0)</f>
        <v>ТМ-630/10</v>
      </c>
      <c r="D149" s="503">
        <f>VLOOKUP(F149,'Бух. учет'!A$2:E$241,5,0)</f>
        <v>630</v>
      </c>
      <c r="E149" s="503">
        <f>VLOOKUP(F149,'Бух. учет'!A$2:F$241,6,0)</f>
        <v>1980</v>
      </c>
      <c r="F149" s="576">
        <v>14727</v>
      </c>
      <c r="G149" s="504">
        <f>VLOOKUP(F149,'Бух. учет'!A$2:G$241,7,0)</f>
        <v>770</v>
      </c>
      <c r="H149" s="505" t="str">
        <f>VLOOKUP(F149,'Бух. учет'!A$2:H$241,8,0)</f>
        <v>TPAHCФOPMATOP  TM-630-10/04</v>
      </c>
      <c r="I149" s="321"/>
      <c r="J149" s="321"/>
    </row>
    <row r="150" spans="1:10" ht="15.75" customHeight="1" x14ac:dyDescent="0.2">
      <c r="A150" s="513"/>
      <c r="B150" s="509" t="s">
        <v>1200</v>
      </c>
      <c r="C150" s="503" t="str">
        <f>VLOOKUP(F150,'Бух. учет'!A$2:D$241,4,0)</f>
        <v>ТМ-630/10</v>
      </c>
      <c r="D150" s="503">
        <f>VLOOKUP(F150,'Бух. учет'!A$2:E$241,5,0)</f>
        <v>630</v>
      </c>
      <c r="E150" s="503">
        <f>VLOOKUP(F150,'Бух. учет'!A$2:F$241,6,0)</f>
        <v>1989</v>
      </c>
      <c r="F150" s="577">
        <v>50899</v>
      </c>
      <c r="G150" s="504">
        <f>VLOOKUP(F150,'Бух. учет'!A$2:G$241,7,0)</f>
        <v>1746</v>
      </c>
      <c r="H150" s="505" t="str">
        <f>VLOOKUP(F150,'Бух. учет'!A$2:H$241,8,0)</f>
        <v>TPAHCФOPMATOP  TM-630-10/04</v>
      </c>
      <c r="I150" s="321"/>
      <c r="J150" s="321"/>
    </row>
    <row r="151" spans="1:10" ht="15.75" customHeight="1" x14ac:dyDescent="0.2">
      <c r="A151" s="514" t="s">
        <v>721</v>
      </c>
      <c r="B151" s="510" t="s">
        <v>1198</v>
      </c>
      <c r="C151" s="503" t="str">
        <f>VLOOKUP(F151,'Бух. учет'!A$2:D$241,4,0)</f>
        <v>ТМ-630/10</v>
      </c>
      <c r="D151" s="503">
        <f>VLOOKUP(F151,'Бух. учет'!A$2:E$241,5,0)</f>
        <v>630</v>
      </c>
      <c r="E151" s="503">
        <f>VLOOKUP(F151,'Бух. учет'!A$2:F$241,6,0)</f>
        <v>1990</v>
      </c>
      <c r="F151" s="576">
        <v>56540</v>
      </c>
      <c r="G151" s="504">
        <f>VLOOKUP(F151,'Бух. учет'!A$2:G$241,7,0)</f>
        <v>906</v>
      </c>
      <c r="H151" s="505" t="str">
        <f>VLOOKUP(F151,'Бух. учет'!A$2:H$241,8,0)</f>
        <v>TPAHCФOPMATOP  TM-630-10/04</v>
      </c>
      <c r="I151" s="321"/>
      <c r="J151" s="321"/>
    </row>
    <row r="152" spans="1:10" ht="15.75" customHeight="1" x14ac:dyDescent="0.2">
      <c r="A152" s="513"/>
      <c r="B152" s="509" t="s">
        <v>1200</v>
      </c>
      <c r="C152" s="503" t="str">
        <f>VLOOKUP(F152,'Бух. учет'!A$2:D$241,4,0)</f>
        <v>ТМ-630/10</v>
      </c>
      <c r="D152" s="503">
        <f>VLOOKUP(F152,'Бух. учет'!A$2:E$241,5,0)</f>
        <v>630</v>
      </c>
      <c r="E152" s="503">
        <f>VLOOKUP(F152,'Бух. учет'!A$2:F$241,6,0)</f>
        <v>1991</v>
      </c>
      <c r="F152" s="577">
        <v>63785</v>
      </c>
      <c r="G152" s="504">
        <f>VLOOKUP(F152,'Бух. учет'!A$2:G$241,7,0)</f>
        <v>1811</v>
      </c>
      <c r="H152" s="505" t="str">
        <f>VLOOKUP(F152,'Бух. учет'!A$2:H$241,8,0)</f>
        <v>TPAHCФOPMATOP  TM-630-10/04</v>
      </c>
      <c r="I152" s="321"/>
      <c r="J152" s="321"/>
    </row>
    <row r="153" spans="1:10" ht="15.75" customHeight="1" x14ac:dyDescent="0.2">
      <c r="A153" s="514" t="s">
        <v>722</v>
      </c>
      <c r="B153" s="510" t="s">
        <v>1198</v>
      </c>
      <c r="C153" s="503" t="str">
        <f>VLOOKUP(F153,'Бух. учет'!A$2:D$241,4,0)</f>
        <v>ТМ-630/10</v>
      </c>
      <c r="D153" s="503">
        <f>VLOOKUP(F153,'Бух. учет'!A$2:E$241,5,0)</f>
        <v>630</v>
      </c>
      <c r="E153" s="503">
        <f>VLOOKUP(F153,'Бух. учет'!A$2:F$241,6,0)</f>
        <v>1989</v>
      </c>
      <c r="F153" s="576">
        <v>51498</v>
      </c>
      <c r="G153" s="504">
        <f>VLOOKUP(F153,'Бух. учет'!A$2:G$241,7,0)</f>
        <v>851</v>
      </c>
      <c r="H153" s="505" t="str">
        <f>VLOOKUP(F153,'Бух. учет'!A$2:H$241,8,0)</f>
        <v>TPAHCФOPMATOP  TM-630-10/04</v>
      </c>
      <c r="I153" s="321"/>
      <c r="J153" s="321"/>
    </row>
    <row r="154" spans="1:10" ht="15.75" customHeight="1" x14ac:dyDescent="0.2">
      <c r="A154" s="513"/>
      <c r="B154" s="509" t="s">
        <v>1200</v>
      </c>
      <c r="C154" s="503" t="str">
        <f>VLOOKUP(F154,'Бух. учет'!A$2:D$241,4,0)</f>
        <v>ТМ-630/10</v>
      </c>
      <c r="D154" s="503">
        <f>VLOOKUP(F154,'Бух. учет'!A$2:E$241,5,0)</f>
        <v>630</v>
      </c>
      <c r="E154" s="503">
        <f>VLOOKUP(F154,'Бух. учет'!A$2:F$241,6,0)</f>
        <v>1986</v>
      </c>
      <c r="F154" s="577">
        <v>37526</v>
      </c>
      <c r="G154" s="504">
        <f>VLOOKUP(F154,'Бух. учет'!A$2:G$241,7,0)</f>
        <v>750</v>
      </c>
      <c r="H154" s="505" t="str">
        <f>VLOOKUP(F154,'Бух. учет'!A$2:H$241,8,0)</f>
        <v>TPAHCФOPMATOP  TM-630-10/04</v>
      </c>
      <c r="I154" s="321"/>
      <c r="J154" s="321"/>
    </row>
    <row r="155" spans="1:10" ht="15.75" customHeight="1" x14ac:dyDescent="0.2">
      <c r="A155" s="512" t="s">
        <v>723</v>
      </c>
      <c r="B155" s="510" t="s">
        <v>1198</v>
      </c>
      <c r="C155" s="503" t="str">
        <f>VLOOKUP(F155,'Бух. учет'!A$2:D$241,4,0)</f>
        <v>ТМ-630/10</v>
      </c>
      <c r="D155" s="503">
        <f>VLOOKUP(F155,'Бух. учет'!A$2:E$241,5,0)</f>
        <v>630</v>
      </c>
      <c r="E155" s="503" t="str">
        <f>VLOOKUP(F155,'Бух. учет'!A$2:F$241,6,0)</f>
        <v>НЕТ</v>
      </c>
      <c r="F155" s="576" t="s">
        <v>1222</v>
      </c>
      <c r="G155" s="504">
        <f>VLOOKUP(F155,'Бух. учет'!A$2:G$241,7,0)</f>
        <v>751</v>
      </c>
      <c r="H155" s="505" t="str">
        <f>VLOOKUP(F155,'Бух. учет'!A$2:H$241,8,0)</f>
        <v>TPAHCФOPMATOP  TM-630-10/04</v>
      </c>
      <c r="I155" s="321"/>
      <c r="J155" s="321"/>
    </row>
    <row r="156" spans="1:10" ht="15.75" customHeight="1" x14ac:dyDescent="0.2">
      <c r="A156" s="513"/>
      <c r="B156" s="509" t="s">
        <v>1200</v>
      </c>
      <c r="C156" s="503" t="str">
        <f>VLOOKUP(F156,'Бух. учет'!A$2:D$241,4,0)</f>
        <v>ТМ-630/10</v>
      </c>
      <c r="D156" s="503">
        <f>VLOOKUP(F156,'Бух. учет'!A$2:E$241,5,0)</f>
        <v>630</v>
      </c>
      <c r="E156" s="503">
        <f>VLOOKUP(F156,'Бух. учет'!A$2:F$241,6,0)</f>
        <v>1989</v>
      </c>
      <c r="F156" s="577">
        <v>51385</v>
      </c>
      <c r="G156" s="504">
        <f>VLOOKUP(F156,'Бух. учет'!A$2:G$241,7,0)</f>
        <v>1793</v>
      </c>
      <c r="H156" s="505" t="str">
        <f>VLOOKUP(F156,'Бух. учет'!A$2:H$241,8,0)</f>
        <v>TPAHCФOPMATOP  TM-630-10/04</v>
      </c>
      <c r="I156" s="321"/>
      <c r="J156" s="321"/>
    </row>
    <row r="157" spans="1:10" ht="15.75" customHeight="1" x14ac:dyDescent="0.2">
      <c r="A157" s="512" t="s">
        <v>724</v>
      </c>
      <c r="B157" s="510" t="s">
        <v>1198</v>
      </c>
      <c r="C157" s="503" t="str">
        <f>VLOOKUP(F157,'Бух. учет'!A$2:D$241,4,0)</f>
        <v>ТМ-250/10</v>
      </c>
      <c r="D157" s="503">
        <f>VLOOKUP(F157,'Бух. учет'!A$2:E$241,5,0)</f>
        <v>250</v>
      </c>
      <c r="E157" s="503">
        <f>VLOOKUP(F157,'Бух. учет'!A$2:F$241,6,0)</f>
        <v>1990</v>
      </c>
      <c r="F157" s="576">
        <v>8070</v>
      </c>
      <c r="G157" s="504">
        <f>VLOOKUP(F157,'Бух. учет'!A$2:G$241,7,0)</f>
        <v>623</v>
      </c>
      <c r="H157" s="505" t="str">
        <f>VLOOKUP(F157,'Бух. учет'!A$2:H$241,8,0)</f>
        <v>TPAHCФOPMATOP  TM-250-10/04</v>
      </c>
      <c r="I157" s="321"/>
      <c r="J157" s="321"/>
    </row>
    <row r="158" spans="1:10" ht="15.75" customHeight="1" x14ac:dyDescent="0.2">
      <c r="A158" s="513"/>
      <c r="B158" s="509" t="s">
        <v>1200</v>
      </c>
      <c r="C158" s="503" t="str">
        <f>VLOOKUP(F158,'Бух. учет'!A$2:D$241,4,0)</f>
        <v>ТМ-400/10</v>
      </c>
      <c r="D158" s="503">
        <f>VLOOKUP(F158,'Бух. учет'!A$2:E$241,5,0)</f>
        <v>400</v>
      </c>
      <c r="E158" s="503">
        <f>VLOOKUP(F158,'Бух. учет'!A$2:F$241,6,0)</f>
        <v>0</v>
      </c>
      <c r="F158" s="577">
        <v>4353</v>
      </c>
      <c r="G158" s="504">
        <f>VLOOKUP(F158,'Бух. учет'!A$2:G$241,7,0)</f>
        <v>907</v>
      </c>
      <c r="H158" s="505" t="str">
        <f>VLOOKUP(F158,'Бух. учет'!A$2:H$241,8,0)</f>
        <v>TPAHCФOPMATOP  TM-400-10/04</v>
      </c>
      <c r="I158" s="321"/>
      <c r="J158" s="321"/>
    </row>
    <row r="159" spans="1:10" ht="15.75" customHeight="1" x14ac:dyDescent="0.2">
      <c r="A159" s="512" t="s">
        <v>725</v>
      </c>
      <c r="B159" s="510" t="s">
        <v>1198</v>
      </c>
      <c r="C159" s="503" t="str">
        <f>VLOOKUP(F159,'Бух. учет'!A$2:D$241,4,0)</f>
        <v>ТМ-400/10</v>
      </c>
      <c r="D159" s="503">
        <f>VLOOKUP(F159,'Бух. учет'!A$2:E$241,5,0)</f>
        <v>400</v>
      </c>
      <c r="E159" s="503">
        <f>VLOOKUP(F159,'Бух. учет'!A$2:F$241,6,0)</f>
        <v>1987</v>
      </c>
      <c r="F159" s="576">
        <v>2705</v>
      </c>
      <c r="G159" s="504">
        <f>VLOOKUP(F159,'Бух. учет'!A$2:G$241,7,0)</f>
        <v>724</v>
      </c>
      <c r="H159" s="505" t="str">
        <f>VLOOKUP(F159,'Бух. учет'!A$2:H$241,8,0)</f>
        <v>TPAHCФOPMATOP  TMЭ-400-10/04</v>
      </c>
      <c r="I159" s="321"/>
      <c r="J159" s="321"/>
    </row>
    <row r="160" spans="1:10" ht="15.75" customHeight="1" x14ac:dyDescent="0.2">
      <c r="A160" s="513"/>
      <c r="B160" s="509" t="s">
        <v>1200</v>
      </c>
      <c r="C160" s="503" t="str">
        <f>VLOOKUP(F160,'Бух. учет'!A$2:D$241,4,0)</f>
        <v>ТМ-400/10</v>
      </c>
      <c r="D160" s="503">
        <f>VLOOKUP(F160,'Бух. учет'!A$2:E$241,5,0)</f>
        <v>400</v>
      </c>
      <c r="E160" s="503">
        <f>VLOOKUP(F160,'Бух. учет'!A$2:F$241,6,0)</f>
        <v>1987</v>
      </c>
      <c r="F160" s="577">
        <v>2682</v>
      </c>
      <c r="G160" s="504">
        <f>VLOOKUP(F160,'Бух. учет'!A$2:G$241,7,0)</f>
        <v>725</v>
      </c>
      <c r="H160" s="505" t="str">
        <f>VLOOKUP(F160,'Бух. учет'!A$2:H$241,8,0)</f>
        <v>TPAHCФOPMATOP  TMЭ-400-10/04</v>
      </c>
      <c r="I160" s="321"/>
      <c r="J160" s="321"/>
    </row>
    <row r="161" spans="1:10" ht="15.75" customHeight="1" x14ac:dyDescent="0.2">
      <c r="A161" s="512" t="s">
        <v>726</v>
      </c>
      <c r="B161" s="510" t="s">
        <v>1198</v>
      </c>
      <c r="C161" s="503" t="str">
        <f>VLOOKUP(F161,'Бух. учет'!A$2:D$241,4,0)</f>
        <v>ТМ-630/10</v>
      </c>
      <c r="D161" s="503">
        <f>VLOOKUP(F161,'Бух. учет'!A$2:E$241,5,0)</f>
        <v>630</v>
      </c>
      <c r="E161" s="503">
        <f>VLOOKUP(F161,'Бух. учет'!A$2:F$241,6,0)</f>
        <v>1980</v>
      </c>
      <c r="F161" s="576">
        <v>50728</v>
      </c>
      <c r="G161" s="504">
        <f>VLOOKUP(F161,'Бух. учет'!A$2:G$241,7,0)</f>
        <v>804</v>
      </c>
      <c r="H161" s="505" t="str">
        <f>VLOOKUP(F161,'Бух. учет'!A$2:H$241,8,0)</f>
        <v>TPAHCФOPMATOP  TM-630-10/04</v>
      </c>
      <c r="I161" s="321"/>
      <c r="J161" s="321"/>
    </row>
    <row r="162" spans="1:10" ht="15.75" customHeight="1" x14ac:dyDescent="0.2">
      <c r="A162" s="513"/>
      <c r="B162" s="509" t="s">
        <v>1200</v>
      </c>
      <c r="C162" s="503" t="str">
        <f>VLOOKUP(F162,'Бух. учет'!A$2:D$241,4,0)</f>
        <v>ТМ-630/10</v>
      </c>
      <c r="D162" s="503">
        <f>VLOOKUP(F162,'Бух. учет'!A$2:E$241,5,0)</f>
        <v>630</v>
      </c>
      <c r="E162" s="503">
        <f>VLOOKUP(F162,'Бух. учет'!A$2:F$241,6,0)</f>
        <v>1980</v>
      </c>
      <c r="F162" s="577">
        <v>51072</v>
      </c>
      <c r="G162" s="504">
        <f>VLOOKUP(F162,'Бух. учет'!A$2:G$241,7,0)</f>
        <v>2020</v>
      </c>
      <c r="H162" s="505" t="str">
        <f>VLOOKUP(F162,'Бух. учет'!A$2:H$241,8,0)</f>
        <v>TPAHCФOPMATOP  TM-630-10/04</v>
      </c>
      <c r="I162" s="321"/>
      <c r="J162" s="321"/>
    </row>
    <row r="163" spans="1:10" ht="15.75" customHeight="1" x14ac:dyDescent="0.2">
      <c r="A163" s="512" t="s">
        <v>727</v>
      </c>
      <c r="B163" s="510" t="s">
        <v>1198</v>
      </c>
      <c r="C163" s="503" t="str">
        <f>VLOOKUP(F163,'Бух. учет'!A$2:D$241,4,0)</f>
        <v>ТМ-400/10</v>
      </c>
      <c r="D163" s="503">
        <f>VLOOKUP(F163,'Бух. учет'!A$2:E$241,5,0)</f>
        <v>400</v>
      </c>
      <c r="E163" s="503">
        <f>VLOOKUP(F163,'Бух. учет'!A$2:F$241,6,0)</f>
        <v>1990</v>
      </c>
      <c r="F163" s="576">
        <v>47866</v>
      </c>
      <c r="G163" s="504">
        <f>VLOOKUP(F163,'Бух. учет'!A$2:G$241,7,0)</f>
        <v>739</v>
      </c>
      <c r="H163" s="505" t="str">
        <f>VLOOKUP(F163,'Бух. учет'!A$2:H$241,8,0)</f>
        <v>TPAHCФOPMATOP  TM-400-10/04</v>
      </c>
      <c r="I163" s="321"/>
      <c r="J163" s="321"/>
    </row>
    <row r="164" spans="1:10" ht="15.75" customHeight="1" x14ac:dyDescent="0.2">
      <c r="A164" s="513"/>
      <c r="B164" s="509" t="s">
        <v>1200</v>
      </c>
      <c r="C164" s="503" t="str">
        <f>VLOOKUP(F164,'Бух. учет'!A$2:D$241,4,0)</f>
        <v>ТМ-400/10</v>
      </c>
      <c r="D164" s="503">
        <f>VLOOKUP(F164,'Бух. учет'!A$2:E$241,5,0)</f>
        <v>400</v>
      </c>
      <c r="E164" s="503">
        <f>VLOOKUP(F164,'Бух. учет'!A$2:F$241,6,0)</f>
        <v>1990</v>
      </c>
      <c r="F164" s="577">
        <v>47853</v>
      </c>
      <c r="G164" s="504">
        <f>VLOOKUP(F164,'Бух. учет'!A$2:G$241,7,0)</f>
        <v>740</v>
      </c>
      <c r="H164" s="505" t="str">
        <f>VLOOKUP(F164,'Бух. учет'!A$2:H$241,8,0)</f>
        <v>TPAHCФOPMATOP  TM-400-10/04</v>
      </c>
      <c r="I164" s="321"/>
      <c r="J164" s="321"/>
    </row>
    <row r="165" spans="1:10" ht="15.75" customHeight="1" x14ac:dyDescent="0.2">
      <c r="A165" s="514" t="s">
        <v>728</v>
      </c>
      <c r="B165" s="510" t="s">
        <v>1198</v>
      </c>
      <c r="C165" s="503" t="str">
        <f>VLOOKUP(F165,'Бух. учет'!A$2:D$241,4,0)</f>
        <v>ТМ-400/10</v>
      </c>
      <c r="D165" s="503">
        <f>VLOOKUP(F165,'Бух. учет'!A$2:E$241,5,0)</f>
        <v>400</v>
      </c>
      <c r="E165" s="503">
        <f>VLOOKUP(F165,'Бух. учет'!A$2:F$241,6,0)</f>
        <v>1987</v>
      </c>
      <c r="F165" s="576">
        <v>33144</v>
      </c>
      <c r="G165" s="504">
        <f>VLOOKUP(F165,'Бух. учет'!A$2:G$241,7,0)</f>
        <v>799</v>
      </c>
      <c r="H165" s="505" t="str">
        <f>VLOOKUP(F165,'Бух. учет'!A$2:H$241,8,0)</f>
        <v>TPAHCФOPMATOP  TMЭ-400-10/04</v>
      </c>
      <c r="I165" s="321"/>
      <c r="J165" s="321"/>
    </row>
    <row r="166" spans="1:10" ht="15.75" customHeight="1" x14ac:dyDescent="0.2">
      <c r="A166" s="513"/>
      <c r="B166" s="509" t="s">
        <v>1200</v>
      </c>
      <c r="C166" s="503" t="str">
        <f>VLOOKUP(F166,'Бух. учет'!A$2:D$241,4,0)</f>
        <v>ТМ-630/10</v>
      </c>
      <c r="D166" s="503">
        <f>VLOOKUP(F166,'Бух. учет'!A$2:E$241,5,0)</f>
        <v>630</v>
      </c>
      <c r="E166" s="503">
        <f>VLOOKUP(F166,'Бух. учет'!A$2:F$241,6,0)</f>
        <v>1988</v>
      </c>
      <c r="F166" s="577">
        <v>45798</v>
      </c>
      <c r="G166" s="504">
        <f>VLOOKUP(F166,'Бух. учет'!A$2:G$241,7,0)</f>
        <v>894</v>
      </c>
      <c r="H166" s="505" t="str">
        <f>VLOOKUP(F166,'Бух. учет'!A$2:H$241,8,0)</f>
        <v>TPAHCФOPMATOP  TM-630-10/04</v>
      </c>
      <c r="I166" s="321"/>
      <c r="J166" s="321"/>
    </row>
    <row r="167" spans="1:10" ht="15.75" customHeight="1" x14ac:dyDescent="0.2">
      <c r="A167" s="514" t="s">
        <v>729</v>
      </c>
      <c r="B167" s="510" t="s">
        <v>1198</v>
      </c>
      <c r="C167" s="503" t="str">
        <f>VLOOKUP(F167,'Бух. учет'!A$2:D$241,4,0)</f>
        <v>ТМ-630/10</v>
      </c>
      <c r="D167" s="503">
        <f>VLOOKUP(F167,'Бух. учет'!A$2:E$241,5,0)</f>
        <v>630</v>
      </c>
      <c r="E167" s="503">
        <f>VLOOKUP(F167,'Бух. учет'!A$2:F$241,6,0)</f>
        <v>1997</v>
      </c>
      <c r="F167" s="576">
        <v>63631</v>
      </c>
      <c r="G167" s="504">
        <f>VLOOKUP(F167,'Бух. учет'!A$2:G$241,7,0)</f>
        <v>899</v>
      </c>
      <c r="H167" s="505" t="str">
        <f>VLOOKUP(F167,'Бух. учет'!A$2:H$241,8,0)</f>
        <v>TPAHCФOPMATOP  TM-630-10/04</v>
      </c>
      <c r="I167" s="321"/>
      <c r="J167" s="321"/>
    </row>
    <row r="168" spans="1:10" ht="15.75" customHeight="1" x14ac:dyDescent="0.2">
      <c r="A168" s="513"/>
      <c r="B168" s="509" t="s">
        <v>1200</v>
      </c>
      <c r="C168" s="503" t="str">
        <f>VLOOKUP(F168,'Бух. учет'!A$2:D$241,4,0)</f>
        <v>ТМ-630/10</v>
      </c>
      <c r="D168" s="503">
        <f>VLOOKUP(F168,'Бух. учет'!A$2:E$241,5,0)</f>
        <v>630</v>
      </c>
      <c r="E168" s="503">
        <f>VLOOKUP(F168,'Бух. учет'!A$2:F$241,6,0)</f>
        <v>1991</v>
      </c>
      <c r="F168" s="577">
        <v>63547</v>
      </c>
      <c r="G168" s="504">
        <f>VLOOKUP(F168,'Бух. учет'!A$2:G$241,7,0)</f>
        <v>2063</v>
      </c>
      <c r="H168" s="505" t="str">
        <f>VLOOKUP(F168,'Бух. учет'!A$2:H$241,8,0)</f>
        <v>TPAHCФOPMATOP  TM-630-10/04</v>
      </c>
      <c r="I168" s="321"/>
      <c r="J168" s="321"/>
    </row>
    <row r="169" spans="1:10" ht="15.75" customHeight="1" x14ac:dyDescent="0.2">
      <c r="A169" s="512" t="s">
        <v>1210</v>
      </c>
      <c r="B169" s="510" t="s">
        <v>1198</v>
      </c>
      <c r="C169" s="503" t="str">
        <f>VLOOKUP(F169,'Бух. учет'!A$2:D$241,4,0)</f>
        <v>ТМ-630/10</v>
      </c>
      <c r="D169" s="503">
        <f>VLOOKUP(F169,'Бух. учет'!A$2:E$241,5,0)</f>
        <v>630</v>
      </c>
      <c r="E169" s="503">
        <f>VLOOKUP(F169,'Бух. учет'!A$2:F$241,6,0)</f>
        <v>1995</v>
      </c>
      <c r="F169" s="576">
        <v>71815</v>
      </c>
      <c r="G169" s="504">
        <f>VLOOKUP(F169,'Бух. учет'!A$2:G$241,7,0)</f>
        <v>534</v>
      </c>
      <c r="H169" s="505" t="str">
        <f>VLOOKUP(F169,'Бух. учет'!A$2:H$241,8,0)</f>
        <v>TPAHCФOPMATOP  ТМ-630-10/04</v>
      </c>
      <c r="I169" s="321"/>
      <c r="J169" s="321"/>
    </row>
    <row r="170" spans="1:10" ht="15.75" customHeight="1" x14ac:dyDescent="0.2">
      <c r="A170" s="513"/>
      <c r="B170" s="509" t="s">
        <v>1200</v>
      </c>
      <c r="C170" s="503" t="str">
        <f>VLOOKUP(F170,'Бух. учет'!A$2:D$241,4,0)</f>
        <v>ТМ-630/10</v>
      </c>
      <c r="D170" s="503">
        <f>VLOOKUP(F170,'Бух. учет'!A$2:E$241,5,0)</f>
        <v>630</v>
      </c>
      <c r="E170" s="503">
        <f>VLOOKUP(F170,'Бух. учет'!A$2:F$241,6,0)</f>
        <v>1981</v>
      </c>
      <c r="F170" s="577">
        <v>17096</v>
      </c>
      <c r="G170" s="504">
        <f>VLOOKUP(F170,'Бух. учет'!A$2:G$241,7,0)</f>
        <v>2259</v>
      </c>
      <c r="H170" s="505" t="str">
        <f>VLOOKUP(F170,'Бух. учет'!A$2:H$241,8,0)</f>
        <v>TPAHCФOPMATOP  ТМ-630-10/04</v>
      </c>
      <c r="I170" s="321"/>
      <c r="J170" s="321"/>
    </row>
    <row r="171" spans="1:10" ht="15.75" customHeight="1" x14ac:dyDescent="0.2">
      <c r="A171" s="517" t="s">
        <v>1211</v>
      </c>
      <c r="B171" s="510" t="s">
        <v>1198</v>
      </c>
      <c r="C171" s="503">
        <f>VLOOKUP(F171,'Бух. учет'!A$2:D$241,4,0)</f>
        <v>0</v>
      </c>
      <c r="D171" s="503">
        <f>VLOOKUP(F171,'Бух. учет'!A$2:E$241,5,0)</f>
        <v>0</v>
      </c>
      <c r="E171" s="503">
        <f>VLOOKUP(F171,'Бух. учет'!A$2:F$241,6,0)</f>
        <v>0</v>
      </c>
      <c r="F171" s="576">
        <v>0</v>
      </c>
      <c r="G171" s="504">
        <f>VLOOKUP(F171,'Бух. учет'!A$2:G$241,7,0)</f>
        <v>0</v>
      </c>
      <c r="H171" s="505">
        <f>VLOOKUP(F171,'Бух. учет'!A$2:H$241,8,0)</f>
        <v>0</v>
      </c>
      <c r="I171" s="321"/>
      <c r="J171" s="321"/>
    </row>
    <row r="172" spans="1:10" ht="15.75" customHeight="1" x14ac:dyDescent="0.2">
      <c r="A172" s="508" t="s">
        <v>796</v>
      </c>
      <c r="B172" s="509" t="s">
        <v>1198</v>
      </c>
      <c r="C172" s="503" t="str">
        <f>VLOOKUP(F172,'Бух. учет'!A$2:D$241,4,0)</f>
        <v>ТМ-400/10</v>
      </c>
      <c r="D172" s="503">
        <f>VLOOKUP(F172,'Бух. учет'!A$2:E$241,5,0)</f>
        <v>400</v>
      </c>
      <c r="E172" s="503">
        <f>VLOOKUP(F172,'Бух. учет'!A$2:F$241,6,0)</f>
        <v>1993</v>
      </c>
      <c r="F172" s="577">
        <v>57695</v>
      </c>
      <c r="G172" s="504">
        <f>VLOOKUP(F172,'Бух. учет'!A$2:G$241,7,0)</f>
        <v>717</v>
      </c>
      <c r="H172" s="505" t="str">
        <f>VLOOKUP(F172,'Бух. учет'!A$2:H$241,8,0)</f>
        <v>TPAHCФOPMATOP  TMЭ-400-10/04</v>
      </c>
      <c r="I172" s="321"/>
      <c r="J172" s="321"/>
    </row>
    <row r="173" spans="1:10" ht="15.75" customHeight="1" x14ac:dyDescent="0.2">
      <c r="A173" s="506"/>
      <c r="B173" s="510" t="s">
        <v>1200</v>
      </c>
      <c r="C173" s="503" t="str">
        <f>VLOOKUP(F173,'Бух. учет'!A$2:D$241,4,0)</f>
        <v>ТМ-400/10</v>
      </c>
      <c r="D173" s="503">
        <f>VLOOKUP(F173,'Бух. учет'!A$2:E$241,5,0)</f>
        <v>400</v>
      </c>
      <c r="E173" s="503">
        <f>VLOOKUP(F173,'Бух. учет'!A$2:F$241,6,0)</f>
        <v>1993</v>
      </c>
      <c r="F173" s="576">
        <v>57987</v>
      </c>
      <c r="G173" s="504">
        <f>VLOOKUP(F173,'Бух. учет'!A$2:G$241,7,0)</f>
        <v>718</v>
      </c>
      <c r="H173" s="505" t="str">
        <f>VLOOKUP(F173,'Бух. учет'!A$2:H$241,8,0)</f>
        <v>TPAHCФOPMATOP  TMЭ-400-10/04</v>
      </c>
      <c r="I173" s="321"/>
      <c r="J173" s="321"/>
    </row>
    <row r="174" spans="1:10" ht="15.75" customHeight="1" x14ac:dyDescent="0.2">
      <c r="A174" s="508" t="s">
        <v>800</v>
      </c>
      <c r="B174" s="509" t="s">
        <v>1198</v>
      </c>
      <c r="C174" s="503" t="str">
        <f>VLOOKUP(F174,'Бух. учет'!A$2:D$241,4,0)</f>
        <v>ТМ-630/10</v>
      </c>
      <c r="D174" s="503">
        <f>VLOOKUP(F174,'Бух. учет'!A$2:E$241,5,0)</f>
        <v>630</v>
      </c>
      <c r="E174" s="503">
        <f>VLOOKUP(F174,'Бух. учет'!A$2:F$241,6,0)</f>
        <v>2004</v>
      </c>
      <c r="F174" s="577">
        <v>1712</v>
      </c>
      <c r="G174" s="504">
        <f>VLOOKUP(F174,'Бух. учет'!A$2:G$241,7,0)</f>
        <v>855</v>
      </c>
      <c r="H174" s="505" t="str">
        <f>VLOOKUP(F174,'Бух. учет'!A$2:H$241,8,0)</f>
        <v>TPAHCФOPMATOP  ТМ-630-10/04</v>
      </c>
      <c r="I174" s="321"/>
      <c r="J174" s="321"/>
    </row>
    <row r="175" spans="1:10" ht="15.75" customHeight="1" x14ac:dyDescent="0.2">
      <c r="A175" s="506"/>
      <c r="B175" s="510" t="s">
        <v>1200</v>
      </c>
      <c r="C175" s="503" t="str">
        <f>VLOOKUP(F175,'Бух. учет'!A$2:D$241,4,0)</f>
        <v>ТМ-630/10</v>
      </c>
      <c r="D175" s="503">
        <f>VLOOKUP(F175,'Бух. учет'!A$2:E$241,5,0)</f>
        <v>630</v>
      </c>
      <c r="E175" s="503">
        <f>VLOOKUP(F175,'Бух. учет'!A$2:F$241,6,0)</f>
        <v>2004</v>
      </c>
      <c r="F175" s="576">
        <v>1715</v>
      </c>
      <c r="G175" s="504">
        <f>VLOOKUP(F175,'Бух. учет'!A$2:G$241,7,0)</f>
        <v>867</v>
      </c>
      <c r="H175" s="505" t="str">
        <f>VLOOKUP(F175,'Бух. учет'!A$2:H$241,8,0)</f>
        <v>TPAHCФOPMATOP  ТМ-630-10/04</v>
      </c>
      <c r="I175" s="321"/>
      <c r="J175" s="321"/>
    </row>
    <row r="176" spans="1:10" ht="15.75" customHeight="1" x14ac:dyDescent="0.2">
      <c r="A176" s="508" t="s">
        <v>802</v>
      </c>
      <c r="B176" s="509" t="s">
        <v>1198</v>
      </c>
      <c r="C176" s="503" t="str">
        <f>VLOOKUP(F176,'Бух. учет'!A$2:D$241,4,0)</f>
        <v>ТМ-630/10</v>
      </c>
      <c r="D176" s="503">
        <f>VLOOKUP(F176,'Бух. учет'!A$2:E$241,5,0)</f>
        <v>630</v>
      </c>
      <c r="E176" s="503">
        <f>VLOOKUP(F176,'Бух. учет'!A$2:F$241,6,0)</f>
        <v>1991</v>
      </c>
      <c r="F176" s="577">
        <v>63115</v>
      </c>
      <c r="G176" s="504">
        <f>VLOOKUP(F176,'Бух. учет'!A$2:G$241,7,0)</f>
        <v>533</v>
      </c>
      <c r="H176" s="505" t="str">
        <f>VLOOKUP(F176,'Бух. учет'!A$2:H$241,8,0)</f>
        <v>TPAHCФOPMATOP  ТМ-630-10/04</v>
      </c>
      <c r="I176" s="321"/>
      <c r="J176" s="321"/>
    </row>
    <row r="177" spans="1:10" ht="15.75" customHeight="1" x14ac:dyDescent="0.2">
      <c r="A177" s="506"/>
      <c r="B177" s="510" t="s">
        <v>1200</v>
      </c>
      <c r="C177" s="503" t="str">
        <f>VLOOKUP(F177,'Бух. учет'!A$2:D$241,4,0)</f>
        <v>ТМ-630/10</v>
      </c>
      <c r="D177" s="503">
        <f>VLOOKUP(F177,'Бух. учет'!A$2:E$241,5,0)</f>
        <v>630</v>
      </c>
      <c r="E177" s="503">
        <f>VLOOKUP(F177,'Бух. учет'!A$2:F$241,6,0)</f>
        <v>1991</v>
      </c>
      <c r="F177" s="576">
        <v>62945</v>
      </c>
      <c r="G177" s="504">
        <f>VLOOKUP(F177,'Бух. учет'!A$2:G$241,7,0)</f>
        <v>1105</v>
      </c>
      <c r="H177" s="505" t="str">
        <f>VLOOKUP(F177,'Бух. учет'!A$2:H$241,8,0)</f>
        <v>TPAHCФOPMATOP  ТМ-630-10/04</v>
      </c>
      <c r="I177" s="321"/>
      <c r="J177" s="321"/>
    </row>
    <row r="178" spans="1:10" ht="15.75" customHeight="1" x14ac:dyDescent="0.2">
      <c r="A178" s="511" t="s">
        <v>804</v>
      </c>
      <c r="B178" s="509" t="s">
        <v>1198</v>
      </c>
      <c r="C178" s="503" t="str">
        <f>VLOOKUP(F178,'Бух. учет'!A$2:D$241,4,0)</f>
        <v>ТМ-630/10</v>
      </c>
      <c r="D178" s="503">
        <f>VLOOKUP(F178,'Бух. учет'!A$2:E$241,5,0)</f>
        <v>630</v>
      </c>
      <c r="E178" s="503">
        <f>VLOOKUP(F178,'Бух. учет'!A$2:F$241,6,0)</f>
        <v>1988</v>
      </c>
      <c r="F178" s="577">
        <v>46927</v>
      </c>
      <c r="G178" s="504">
        <f>VLOOKUP(F178,'Бух. учет'!A$2:G$241,7,0)</f>
        <v>897</v>
      </c>
      <c r="H178" s="505" t="str">
        <f>VLOOKUP(F178,'Бух. учет'!A$2:H$241,8,0)</f>
        <v>TPAHCФOPMATOP  TM-630-10/04</v>
      </c>
      <c r="I178" s="321"/>
      <c r="J178" s="321"/>
    </row>
    <row r="179" spans="1:10" ht="15.75" customHeight="1" x14ac:dyDescent="0.2">
      <c r="A179" s="518"/>
      <c r="B179" s="510" t="s">
        <v>1200</v>
      </c>
      <c r="C179" s="503" t="str">
        <f>VLOOKUP(F179,'Бух. учет'!A$2:D$241,4,0)</f>
        <v>ТМ-630/10</v>
      </c>
      <c r="D179" s="503">
        <f>VLOOKUP(F179,'Бух. учет'!A$2:E$241,5,0)</f>
        <v>630</v>
      </c>
      <c r="E179" s="503">
        <f>VLOOKUP(F179,'Бух. учет'!A$2:F$241,6,0)</f>
        <v>1988</v>
      </c>
      <c r="F179" s="576">
        <v>46914</v>
      </c>
      <c r="G179" s="504">
        <f>VLOOKUP(F179,'Бух. учет'!A$2:G$241,7,0)</f>
        <v>2104</v>
      </c>
      <c r="H179" s="505" t="str">
        <f>VLOOKUP(F179,'Бух. учет'!A$2:H$241,8,0)</f>
        <v>TPAHCФOPMATOP  TM-630-10/04</v>
      </c>
      <c r="I179" s="321"/>
      <c r="J179" s="321"/>
    </row>
    <row r="180" spans="1:10" ht="15.75" customHeight="1" x14ac:dyDescent="0.2">
      <c r="A180" s="511" t="s">
        <v>812</v>
      </c>
      <c r="B180" s="509" t="s">
        <v>1198</v>
      </c>
      <c r="C180" s="503" t="str">
        <f>VLOOKUP(F180,'Бух. учет'!A$2:D$241,4,0)</f>
        <v>ТМ-630/10</v>
      </c>
      <c r="D180" s="503">
        <f>VLOOKUP(F180,'Бух. учет'!A$2:E$241,5,0)</f>
        <v>630</v>
      </c>
      <c r="E180" s="503">
        <f>VLOOKUP(F180,'Бух. учет'!A$2:F$241,6,0)</f>
        <v>1980</v>
      </c>
      <c r="F180" s="577">
        <v>49438</v>
      </c>
      <c r="G180" s="504">
        <f>VLOOKUP(F180,'Бух. учет'!A$2:G$241,7,0)</f>
        <v>914</v>
      </c>
      <c r="H180" s="505" t="str">
        <f>VLOOKUP(F180,'Бух. учет'!A$2:H$241,8,0)</f>
        <v>TPAHCФOPMATOP  TM-630-10/04</v>
      </c>
      <c r="I180" s="321"/>
      <c r="J180" s="321"/>
    </row>
    <row r="181" spans="1:10" ht="15.75" customHeight="1" x14ac:dyDescent="0.2">
      <c r="A181" s="518"/>
      <c r="B181" s="510" t="s">
        <v>1200</v>
      </c>
      <c r="C181" s="503" t="str">
        <f>VLOOKUP(F181,'Бух. учет'!A$2:D$241,4,0)</f>
        <v>ТМ-400/10</v>
      </c>
      <c r="D181" s="503">
        <f>VLOOKUP(F181,'Бух. учет'!A$2:E$241,5,0)</f>
        <v>400</v>
      </c>
      <c r="E181" s="503">
        <f>VLOOKUP(F181,'Бух. учет'!A$2:F$241,6,0)</f>
        <v>1991</v>
      </c>
      <c r="F181" s="576">
        <v>51299</v>
      </c>
      <c r="G181" s="504">
        <f>VLOOKUP(F181,'Бух. учет'!A$2:G$241,7,0)</f>
        <v>747</v>
      </c>
      <c r="H181" s="505" t="str">
        <f>VLOOKUP(F181,'Бух. учет'!A$2:H$241,8,0)</f>
        <v>TPAHCФOPMATOP  TM-400-10/04</v>
      </c>
      <c r="I181" s="321"/>
      <c r="J181" s="321"/>
    </row>
    <row r="182" spans="1:10" ht="15.75" customHeight="1" x14ac:dyDescent="0.2">
      <c r="A182" s="511" t="s">
        <v>813</v>
      </c>
      <c r="B182" s="509" t="s">
        <v>1198</v>
      </c>
      <c r="C182" s="503" t="str">
        <f>VLOOKUP(F182,'Бух. учет'!A$2:D$241,4,0)</f>
        <v>ТМ-630/10</v>
      </c>
      <c r="D182" s="503">
        <f>VLOOKUP(F182,'Бух. учет'!A$2:E$241,5,0)</f>
        <v>630</v>
      </c>
      <c r="E182" s="503">
        <f>VLOOKUP(F182,'Бух. учет'!A$2:F$241,6,0)</f>
        <v>1969</v>
      </c>
      <c r="F182" s="577">
        <v>4241</v>
      </c>
      <c r="G182" s="504">
        <f>VLOOKUP(F182,'Бух. учет'!A$2:G$241,7,0)</f>
        <v>753</v>
      </c>
      <c r="H182" s="505" t="str">
        <f>VLOOKUP(F182,'Бух. учет'!A$2:H$241,8,0)</f>
        <v>TPAHCФOPMATOP  TM-630-6/04</v>
      </c>
      <c r="I182" s="321"/>
      <c r="J182" s="321"/>
    </row>
    <row r="183" spans="1:10" ht="15.75" customHeight="1" x14ac:dyDescent="0.2">
      <c r="A183" s="518"/>
      <c r="B183" s="510" t="s">
        <v>1200</v>
      </c>
      <c r="C183" s="503" t="str">
        <f>VLOOKUP(F183,'Бух. учет'!A$2:D$241,4,0)</f>
        <v>ТМ-400/10</v>
      </c>
      <c r="D183" s="503">
        <f>VLOOKUP(F183,'Бух. учет'!A$2:E$241,5,0)</f>
        <v>400</v>
      </c>
      <c r="E183" s="503">
        <f>VLOOKUP(F183,'Бух. учет'!A$2:F$241,6,0)</f>
        <v>1987</v>
      </c>
      <c r="F183" s="576">
        <v>36152</v>
      </c>
      <c r="G183" s="504">
        <f>VLOOKUP(F183,'Бух. учет'!A$2:G$241,7,0)</f>
        <v>848</v>
      </c>
      <c r="H183" s="505" t="str">
        <f>VLOOKUP(F183,'Бух. учет'!A$2:H$241,8,0)</f>
        <v>TPAHCФOPMATOP  TM-400-10/04</v>
      </c>
      <c r="I183" s="321"/>
      <c r="J183" s="321"/>
    </row>
    <row r="184" spans="1:10" ht="15.75" customHeight="1" x14ac:dyDescent="0.2">
      <c r="A184" s="511" t="s">
        <v>1000</v>
      </c>
      <c r="B184" s="509" t="s">
        <v>1198</v>
      </c>
      <c r="C184" s="503" t="str">
        <f>VLOOKUP(F184,'Бух. учет'!A$2:D$241,4,0)</f>
        <v>ТМ-630/10</v>
      </c>
      <c r="D184" s="503">
        <f>VLOOKUP(F184,'Бух. учет'!A$2:E$241,5,0)</f>
        <v>630</v>
      </c>
      <c r="E184" s="503">
        <f>VLOOKUP(F184,'Бух. учет'!A$2:F$241,6,0)</f>
        <v>1969</v>
      </c>
      <c r="F184" s="577">
        <v>4241</v>
      </c>
      <c r="G184" s="504">
        <f>VLOOKUP(F184,'Бух. учет'!A$2:G$241,7,0)</f>
        <v>753</v>
      </c>
      <c r="H184" s="505" t="str">
        <f>VLOOKUP(F184,'Бух. учет'!A$2:H$241,8,0)</f>
        <v>TPAHCФOPMATOP  TM-630-6/04</v>
      </c>
      <c r="I184" s="321"/>
      <c r="J184" s="321"/>
    </row>
    <row r="185" spans="1:10" ht="15.75" customHeight="1" x14ac:dyDescent="0.2">
      <c r="A185" s="518"/>
      <c r="B185" s="510" t="s">
        <v>1200</v>
      </c>
      <c r="C185" s="503" t="str">
        <f>VLOOKUP(F185,'Бух. учет'!A$2:D$241,4,0)</f>
        <v>ТМ-630/10</v>
      </c>
      <c r="D185" s="503">
        <f>VLOOKUP(F185,'Бух. учет'!A$2:E$241,5,0)</f>
        <v>630</v>
      </c>
      <c r="E185" s="503">
        <f>VLOOKUP(F185,'Бух. учет'!A$2:F$241,6,0)</f>
        <v>0</v>
      </c>
      <c r="F185" s="576">
        <v>29586</v>
      </c>
      <c r="G185" s="504">
        <f>VLOOKUP(F185,'Бух. учет'!A$2:G$241,7,0)</f>
        <v>904</v>
      </c>
      <c r="H185" s="505" t="str">
        <f>VLOOKUP(F185,'Бух. учет'!A$2:H$241,8,0)</f>
        <v>TPAHCФOPMATOP  TM-630-6/04</v>
      </c>
      <c r="I185" s="321"/>
      <c r="J185" s="321"/>
    </row>
    <row r="186" spans="1:10" ht="15.75" customHeight="1" x14ac:dyDescent="0.2">
      <c r="A186" s="511" t="s">
        <v>1245</v>
      </c>
      <c r="B186" s="519" t="s">
        <v>1198</v>
      </c>
      <c r="C186" s="503" t="str">
        <f>VLOOKUP(F186,'Бух. учет'!A$2:D$241,4,0)</f>
        <v xml:space="preserve">6300-35/6 </v>
      </c>
      <c r="D186" s="503">
        <f>VLOOKUP(F186,'Бух. учет'!A$2:E$241,5,0)</f>
        <v>6300</v>
      </c>
      <c r="E186" s="503">
        <f>VLOOKUP(F186,'Бух. учет'!A$2:F$241,6,0)</f>
        <v>1976</v>
      </c>
      <c r="F186" s="577" t="s">
        <v>1281</v>
      </c>
      <c r="G186" s="504">
        <f>VLOOKUP(F186,'Бух. учет'!A$2:G$241,7,0)</f>
        <v>516</v>
      </c>
      <c r="H186" s="505" t="str">
        <f>VLOOKUP(F186,'Бух. учет'!A$2:H$241,8,0)</f>
        <v>TPAHCФOP.CT.  Хитачи</v>
      </c>
      <c r="I186" s="321"/>
      <c r="J186" s="321"/>
    </row>
    <row r="187" spans="1:10" ht="15.75" customHeight="1" x14ac:dyDescent="0.2">
      <c r="A187" s="520" t="s">
        <v>1266</v>
      </c>
      <c r="B187" s="119" t="s">
        <v>1198</v>
      </c>
      <c r="C187" s="503" t="str">
        <f>VLOOKUP(F187,'Бух. учет'!A$2:D$241,4,0)</f>
        <v>ТМ-160/6</v>
      </c>
      <c r="D187" s="503">
        <f>VLOOKUP(F187,'Бух. учет'!A$2:E$241,5,0)</f>
        <v>160</v>
      </c>
      <c r="E187" s="503" t="str">
        <f>VLOOKUP(F187,'Бух. учет'!A$2:F$241,6,0)</f>
        <v>НЕТ</v>
      </c>
      <c r="F187" s="580">
        <v>10447</v>
      </c>
      <c r="G187" s="504">
        <f>VLOOKUP(F187,'Бух. учет'!A$2:G$241,7,0)</f>
        <v>2266</v>
      </c>
      <c r="H187" s="505" t="str">
        <f>VLOOKUP(F187,'Бух. учет'!A$2:H$241,8,0)</f>
        <v>ПOДCTAH KTП-160/6</v>
      </c>
      <c r="I187" s="321"/>
      <c r="J187" s="321"/>
    </row>
    <row r="188" spans="1:10" ht="15.75" customHeight="1" x14ac:dyDescent="0.2">
      <c r="A188" s="521" t="s">
        <v>1259</v>
      </c>
      <c r="B188" s="519" t="s">
        <v>1198</v>
      </c>
      <c r="C188" s="503" t="str">
        <f>VLOOKUP(F188,'Бух. учет'!A$2:D$241,4,0)</f>
        <v>ТМ-630/6</v>
      </c>
      <c r="D188" s="503">
        <f>VLOOKUP(F188,'Бух. учет'!A$2:E$241,5,0)</f>
        <v>630</v>
      </c>
      <c r="E188" s="503">
        <f>VLOOKUP(F188,'Бух. учет'!A$2:F$241,6,0)</f>
        <v>1981</v>
      </c>
      <c r="F188" s="577">
        <v>2146</v>
      </c>
      <c r="G188" s="504">
        <f>VLOOKUP(F188,'Бух. учет'!A$2:G$241,7,0)</f>
        <v>900</v>
      </c>
      <c r="H188" s="505" t="str">
        <f>VLOOKUP(F188,'Бух. учет'!A$2:H$241,8,0)</f>
        <v>TPAHCФ.ПKTП-400 6-04</v>
      </c>
      <c r="I188" s="321"/>
      <c r="J188" s="321"/>
    </row>
    <row r="189" spans="1:10" ht="15.75" customHeight="1" x14ac:dyDescent="0.2">
      <c r="A189" s="520" t="s">
        <v>1267</v>
      </c>
      <c r="B189" s="119" t="s">
        <v>1198</v>
      </c>
      <c r="C189" s="503" t="str">
        <f>VLOOKUP(F189,'Бух. учет'!A$2:D$241,4,0)</f>
        <v>ТМ-630/6</v>
      </c>
      <c r="D189" s="503">
        <f>VLOOKUP(F189,'Бух. учет'!A$2:E$241,5,0)</f>
        <v>630</v>
      </c>
      <c r="E189" s="503">
        <f>VLOOKUP(F189,'Бух. учет'!A$2:F$241,6,0)</f>
        <v>1976</v>
      </c>
      <c r="F189" s="580">
        <v>1278</v>
      </c>
      <c r="G189" s="504">
        <f>VLOOKUP(F189,'Бух. учет'!A$2:G$241,7,0)</f>
        <v>2267</v>
      </c>
      <c r="H189" s="505" t="str">
        <f>VLOOKUP(F189,'Бух. учет'!A$2:H$241,8,0)</f>
        <v>ПOДCTAH KTП-160/6</v>
      </c>
      <c r="I189" s="321"/>
      <c r="J189" s="321"/>
    </row>
    <row r="190" spans="1:10" ht="15.75" customHeight="1" x14ac:dyDescent="0.2">
      <c r="A190" s="521" t="s">
        <v>1268</v>
      </c>
      <c r="B190" s="519" t="s">
        <v>1198</v>
      </c>
      <c r="C190" s="503" t="str">
        <f>VLOOKUP(F190,'Бух. учет'!A$2:D$241,4,0)</f>
        <v>ТМ-160/6</v>
      </c>
      <c r="D190" s="503">
        <f>VLOOKUP(F190,'Бух. учет'!A$2:E$241,5,0)</f>
        <v>160</v>
      </c>
      <c r="E190" s="503" t="str">
        <f>VLOOKUP(F190,'Бух. учет'!A$2:F$241,6,0)</f>
        <v>НЕТ</v>
      </c>
      <c r="F190" s="577" t="s">
        <v>1285</v>
      </c>
      <c r="G190" s="504">
        <f>VLOOKUP(F190,'Бух. учет'!A$2:G$241,7,0)</f>
        <v>2268</v>
      </c>
      <c r="H190" s="505" t="str">
        <f>VLOOKUP(F190,'Бух. учет'!A$2:H$241,8,0)</f>
        <v>ПOДCTAH KTП-160/6</v>
      </c>
      <c r="I190" s="321"/>
      <c r="J190" s="321"/>
    </row>
    <row r="191" spans="1:10" ht="15.75" customHeight="1" x14ac:dyDescent="0.2">
      <c r="A191" s="520" t="s">
        <v>1247</v>
      </c>
      <c r="B191" s="119" t="s">
        <v>1198</v>
      </c>
      <c r="C191" s="503" t="str">
        <f>VLOOKUP(F191,'Бух. учет'!A$2:D$241,4,0)</f>
        <v>ТМ-400/6</v>
      </c>
      <c r="D191" s="503">
        <f>VLOOKUP(F191,'Бух. учет'!A$2:E$241,5,0)</f>
        <v>400</v>
      </c>
      <c r="E191" s="503">
        <f>VLOOKUP(F191,'Бух. учет'!A$2:F$241,6,0)</f>
        <v>1979</v>
      </c>
      <c r="F191" s="580">
        <v>597</v>
      </c>
      <c r="G191" s="504">
        <f>VLOOKUP(F191,'Бух. учет'!A$2:G$241,7,0)</f>
        <v>530</v>
      </c>
      <c r="H191" s="505" t="str">
        <f>VLOOKUP(F191,'Бух. учет'!A$2:H$241,8,0)</f>
        <v>TPAHCФOPM.ПOДCTAHЦИЯ</v>
      </c>
      <c r="I191" s="321"/>
      <c r="J191" s="321"/>
    </row>
    <row r="192" spans="1:10" ht="15.75" customHeight="1" x14ac:dyDescent="0.2">
      <c r="A192" s="521" t="s">
        <v>1269</v>
      </c>
      <c r="B192" s="519" t="s">
        <v>1198</v>
      </c>
      <c r="C192" s="503" t="str">
        <f>VLOOKUP(F192,'Бух. учет'!A$2:D$241,4,0)</f>
        <v>ТМ-630/6</v>
      </c>
      <c r="D192" s="503">
        <f>VLOOKUP(F192,'Бух. учет'!A$2:E$241,5,0)</f>
        <v>630</v>
      </c>
      <c r="E192" s="503" t="str">
        <f>VLOOKUP(F192,'Бух. учет'!A$2:F$241,6,0)</f>
        <v>НЕТ</v>
      </c>
      <c r="F192" s="577" t="s">
        <v>1288</v>
      </c>
      <c r="G192" s="504">
        <f>VLOOKUP(F192,'Бух. учет'!A$2:G$241,7,0)</f>
        <v>2269</v>
      </c>
      <c r="H192" s="505" t="str">
        <f>VLOOKUP(F192,'Бух. учет'!A$2:H$241,8,0)</f>
        <v>ПОДСТАНЦИЯ КТП-400/10</v>
      </c>
      <c r="I192" s="321"/>
      <c r="J192" s="321"/>
    </row>
    <row r="193" spans="1:10" ht="15.75" customHeight="1" x14ac:dyDescent="0.2">
      <c r="A193" s="520" t="s">
        <v>1270</v>
      </c>
      <c r="B193" s="119" t="s">
        <v>1198</v>
      </c>
      <c r="C193" s="503" t="str">
        <f>VLOOKUP(F193,'Бух. учет'!A$2:D$241,4,0)</f>
        <v>ТМ-160/6</v>
      </c>
      <c r="D193" s="503">
        <f>VLOOKUP(F193,'Бух. учет'!A$2:E$241,5,0)</f>
        <v>160</v>
      </c>
      <c r="E193" s="503">
        <f>VLOOKUP(F193,'Бух. учет'!A$2:F$241,6,0)</f>
        <v>1975</v>
      </c>
      <c r="F193" s="576">
        <v>1282</v>
      </c>
      <c r="G193" s="504">
        <f>VLOOKUP(F193,'Бух. учет'!A$2:G$241,7,0)</f>
        <v>2270</v>
      </c>
      <c r="H193" s="505" t="str">
        <f>VLOOKUP(F193,'Бух. учет'!A$2:H$241,8,0)</f>
        <v>ПOДCTAH KTП-160/6</v>
      </c>
      <c r="I193" s="321"/>
      <c r="J193" s="321"/>
    </row>
    <row r="194" spans="1:10" ht="15.75" customHeight="1" x14ac:dyDescent="0.2">
      <c r="A194" s="521" t="s">
        <v>1271</v>
      </c>
      <c r="B194" s="519" t="s">
        <v>1198</v>
      </c>
      <c r="C194" s="503" t="str">
        <f>VLOOKUP(F194,'Бух. учет'!A$2:D$241,4,0)</f>
        <v>ТМ-160/6</v>
      </c>
      <c r="D194" s="503">
        <f>VLOOKUP(F194,'Бух. учет'!A$2:E$241,5,0)</f>
        <v>160</v>
      </c>
      <c r="E194" s="503" t="str">
        <f>VLOOKUP(F194,'Бух. учет'!A$2:F$241,6,0)</f>
        <v>НЕТ</v>
      </c>
      <c r="F194" s="577" t="s">
        <v>1289</v>
      </c>
      <c r="G194" s="504">
        <f>VLOOKUP(F194,'Бух. учет'!A$2:G$241,7,0)</f>
        <v>2271</v>
      </c>
      <c r="H194" s="505" t="str">
        <f>VLOOKUP(F194,'Бух. учет'!A$2:H$241,8,0)</f>
        <v>ПOДCTAH KTП-160/6</v>
      </c>
      <c r="I194" s="321"/>
      <c r="J194" s="321"/>
    </row>
    <row r="195" spans="1:10" ht="15.75" customHeight="1" x14ac:dyDescent="0.2">
      <c r="A195" s="520" t="s">
        <v>1272</v>
      </c>
      <c r="B195" s="119" t="s">
        <v>1198</v>
      </c>
      <c r="C195" s="503" t="str">
        <f>VLOOKUP(F195,'Бух. учет'!A$2:D$241,4,0)</f>
        <v>ТМ-160/6</v>
      </c>
      <c r="D195" s="503">
        <f>VLOOKUP(F195,'Бух. учет'!A$2:E$241,5,0)</f>
        <v>160</v>
      </c>
      <c r="E195" s="503" t="str">
        <f>VLOOKUP(F195,'Бух. учет'!A$2:F$241,6,0)</f>
        <v>НЕТ</v>
      </c>
      <c r="F195" s="576">
        <v>192</v>
      </c>
      <c r="G195" s="504">
        <f>VLOOKUP(F195,'Бух. учет'!A$2:G$241,7,0)</f>
        <v>2272</v>
      </c>
      <c r="H195" s="505" t="str">
        <f>VLOOKUP(F195,'Бух. учет'!A$2:H$241,8,0)</f>
        <v>ПOДCTAH KTП-160/6</v>
      </c>
      <c r="I195" s="321"/>
      <c r="J195" s="321"/>
    </row>
    <row r="196" spans="1:10" ht="15.75" customHeight="1" x14ac:dyDescent="0.2">
      <c r="A196" s="521" t="s">
        <v>1273</v>
      </c>
      <c r="B196" s="519" t="s">
        <v>1198</v>
      </c>
      <c r="C196" s="503" t="str">
        <f>VLOOKUP(F196,'Бух. учет'!A$2:D$241,4,0)</f>
        <v>ТМ-160/6</v>
      </c>
      <c r="D196" s="503">
        <f>VLOOKUP(F196,'Бух. учет'!A$2:E$241,5,0)</f>
        <v>160</v>
      </c>
      <c r="E196" s="503">
        <f>VLOOKUP(F196,'Бух. учет'!A$2:F$241,6,0)</f>
        <v>1979</v>
      </c>
      <c r="F196" s="577">
        <v>199</v>
      </c>
      <c r="G196" s="504">
        <f>VLOOKUP(F196,'Бух. учет'!A$2:G$241,7,0)</f>
        <v>2273</v>
      </c>
      <c r="H196" s="505" t="str">
        <f>VLOOKUP(F196,'Бух. учет'!A$2:H$241,8,0)</f>
        <v>ПOДCTAH KTП-160/6</v>
      </c>
      <c r="I196" s="321"/>
      <c r="J196" s="321"/>
    </row>
    <row r="197" spans="1:10" ht="15.75" customHeight="1" x14ac:dyDescent="0.2">
      <c r="A197" s="520" t="s">
        <v>1274</v>
      </c>
      <c r="B197" s="119" t="s">
        <v>1198</v>
      </c>
      <c r="C197" s="503" t="str">
        <f>VLOOKUP(F197,'Бух. учет'!A$2:D$241,4,0)</f>
        <v>ТМ-160/6</v>
      </c>
      <c r="D197" s="503">
        <f>VLOOKUP(F197,'Бух. учет'!A$2:E$241,5,0)</f>
        <v>160</v>
      </c>
      <c r="E197" s="503">
        <f>VLOOKUP(F197,'Бух. учет'!A$2:F$241,6,0)</f>
        <v>1979</v>
      </c>
      <c r="F197" s="576">
        <v>199</v>
      </c>
      <c r="G197" s="504">
        <f>VLOOKUP(F197,'Бух. учет'!A$2:G$241,7,0)</f>
        <v>2273</v>
      </c>
      <c r="H197" s="505" t="str">
        <f>VLOOKUP(F197,'Бух. учет'!A$2:H$241,8,0)</f>
        <v>ПOДCTAH KTП-160/6</v>
      </c>
      <c r="I197" s="321"/>
      <c r="J197" s="321"/>
    </row>
    <row r="198" spans="1:10" ht="15.75" customHeight="1" x14ac:dyDescent="0.2">
      <c r="A198" s="521" t="s">
        <v>1275</v>
      </c>
      <c r="B198" s="519" t="s">
        <v>1198</v>
      </c>
      <c r="C198" s="503" t="str">
        <f>VLOOKUP(F198,'Бух. учет'!A$2:D$241,4,0)</f>
        <v>ТМ-630/6</v>
      </c>
      <c r="D198" s="503">
        <f>VLOOKUP(F198,'Бух. учет'!A$2:E$241,5,0)</f>
        <v>630</v>
      </c>
      <c r="E198" s="503">
        <f>VLOOKUP(F198,'Бух. учет'!A$2:F$241,6,0)</f>
        <v>1976</v>
      </c>
      <c r="F198" s="577">
        <v>1375</v>
      </c>
      <c r="G198" s="504">
        <f>VLOOKUP(F198,'Бух. учет'!A$2:G$241,7,0)</f>
        <v>2275</v>
      </c>
      <c r="H198" s="505" t="str">
        <f>VLOOKUP(F198,'Бух. учет'!A$2:H$241,8,0)</f>
        <v>ПOДCTAH KTП-160/6</v>
      </c>
      <c r="I198" s="321"/>
      <c r="J198" s="321"/>
    </row>
    <row r="199" spans="1:10" ht="15.75" customHeight="1" x14ac:dyDescent="0.2">
      <c r="A199" s="520" t="s">
        <v>1276</v>
      </c>
      <c r="B199" s="119" t="s">
        <v>1198</v>
      </c>
      <c r="C199" s="503" t="str">
        <f>VLOOKUP(F199,'Бух. учет'!A$2:D$241,4,0)</f>
        <v>ТМ-160/6</v>
      </c>
      <c r="D199" s="503">
        <f>VLOOKUP(F199,'Бух. учет'!A$2:E$241,5,0)</f>
        <v>160</v>
      </c>
      <c r="E199" s="503">
        <f>VLOOKUP(F199,'Бух. учет'!A$2:F$241,6,0)</f>
        <v>1976</v>
      </c>
      <c r="F199" s="576">
        <v>1136</v>
      </c>
      <c r="G199" s="504">
        <f>VLOOKUP(F199,'Бух. учет'!A$2:G$241,7,0)</f>
        <v>2276</v>
      </c>
      <c r="H199" s="505" t="str">
        <f>VLOOKUP(F199,'Бух. учет'!A$2:H$241,8,0)</f>
        <v>ПOДCTAH KTП-160/6</v>
      </c>
      <c r="I199" s="321"/>
      <c r="J199" s="321"/>
    </row>
    <row r="200" spans="1:10" ht="15.75" customHeight="1" x14ac:dyDescent="0.2">
      <c r="A200" s="521" t="s">
        <v>1049</v>
      </c>
      <c r="B200" s="519" t="s">
        <v>1198</v>
      </c>
      <c r="C200" s="503" t="str">
        <f>VLOOKUP(F200,'Бух. учет'!A$2:D$241,4,0)</f>
        <v>ТМ-160/6</v>
      </c>
      <c r="D200" s="503">
        <f>VLOOKUP(F200,'Бух. учет'!A$2:E$241,5,0)</f>
        <v>160</v>
      </c>
      <c r="E200" s="503">
        <f>VLOOKUP(F200,'Бух. учет'!A$2:F$241,6,0)</f>
        <v>1979</v>
      </c>
      <c r="F200" s="577">
        <v>498</v>
      </c>
      <c r="G200" s="504">
        <f>VLOOKUP(F200,'Бух. учет'!A$2:G$241,7,0)</f>
        <v>2277</v>
      </c>
      <c r="H200" s="505" t="str">
        <f>VLOOKUP(F200,'Бух. учет'!A$2:H$241,8,0)</f>
        <v>ПOДCTAH KTП-160/6</v>
      </c>
      <c r="I200" s="321"/>
      <c r="J200" s="321"/>
    </row>
    <row r="201" spans="1:10" ht="15.75" customHeight="1" x14ac:dyDescent="0.2">
      <c r="A201" s="520" t="s">
        <v>1251</v>
      </c>
      <c r="B201" s="119" t="s">
        <v>1198</v>
      </c>
      <c r="C201" s="503" t="str">
        <f>VLOOKUP(F201,'Бух. учет'!A$2:D$241,4,0)</f>
        <v>ТМ-400/6</v>
      </c>
      <c r="D201" s="503">
        <f>VLOOKUP(F201,'Бух. учет'!A$2:E$241,5,0)</f>
        <v>400</v>
      </c>
      <c r="E201" s="503">
        <f>VLOOKUP(F201,'Бух. учет'!A$2:F$241,6,0)</f>
        <v>1970</v>
      </c>
      <c r="F201" s="576">
        <v>202</v>
      </c>
      <c r="G201" s="504">
        <f>VLOOKUP(F201,'Бух. учет'!A$2:G$241,7,0)</f>
        <v>805</v>
      </c>
      <c r="H201" s="505" t="str">
        <f>VLOOKUP(F201,'Бух. учет'!A$2:H$241,8,0)</f>
        <v>TPAH.ПOДCTAHЦИЯ</v>
      </c>
      <c r="I201" s="321"/>
      <c r="J201" s="321"/>
    </row>
    <row r="202" spans="1:10" ht="15.75" customHeight="1" x14ac:dyDescent="0.2">
      <c r="A202" s="521" t="s">
        <v>1277</v>
      </c>
      <c r="B202" s="519" t="s">
        <v>1198</v>
      </c>
      <c r="C202" s="503" t="str">
        <f>VLOOKUP(F202,'Бух. учет'!A$2:D$241,4,0)</f>
        <v>ТМ-400/6</v>
      </c>
      <c r="D202" s="503">
        <f>VLOOKUP(F202,'Бух. учет'!A$2:E$241,5,0)</f>
        <v>400</v>
      </c>
      <c r="E202" s="503" t="str">
        <f>VLOOKUP(F202,'Бух. учет'!A$2:F$241,6,0)</f>
        <v>НЕТ</v>
      </c>
      <c r="F202" s="577" t="s">
        <v>1290</v>
      </c>
      <c r="G202" s="504">
        <f>VLOOKUP(F202,'Бух. учет'!A$2:G$241,7,0)</f>
        <v>2278</v>
      </c>
      <c r="H202" s="505" t="str">
        <f>VLOOKUP(F202,'Бух. учет'!A$2:H$241,8,0)</f>
        <v>ПOДCTAH KTП-160/6</v>
      </c>
      <c r="I202" s="321"/>
      <c r="J202" s="321"/>
    </row>
    <row r="203" spans="1:10" ht="15.75" customHeight="1" x14ac:dyDescent="0.2">
      <c r="A203" s="520" t="s">
        <v>1294</v>
      </c>
      <c r="B203" s="119" t="s">
        <v>1198</v>
      </c>
      <c r="C203" s="503" t="str">
        <f>VLOOKUP(F203,'Бух. учет'!A$2:D$241,4,0)</f>
        <v>ТМ-160/6</v>
      </c>
      <c r="D203" s="503">
        <f>VLOOKUP(F203,'Бух. учет'!A$2:E$241,5,0)</f>
        <v>160</v>
      </c>
      <c r="E203" s="503">
        <f>VLOOKUP(F203,'Бух. учет'!A$2:F$241,6,0)</f>
        <v>1979</v>
      </c>
      <c r="F203" s="576">
        <v>186</v>
      </c>
      <c r="G203" s="504">
        <f>VLOOKUP(F203,'Бух. учет'!A$2:G$241,7,0)</f>
        <v>710</v>
      </c>
      <c r="H203" s="505" t="str">
        <f>VLOOKUP(F203,'Бух. учет'!A$2:H$241,8,0)</f>
        <v>ПOДCTAH KTП-160/6</v>
      </c>
      <c r="I203" s="321"/>
      <c r="J203" s="321"/>
    </row>
    <row r="204" spans="1:10" ht="15.75" customHeight="1" x14ac:dyDescent="0.2">
      <c r="A204" s="521" t="s">
        <v>1278</v>
      </c>
      <c r="B204" s="519" t="s">
        <v>1198</v>
      </c>
      <c r="C204" s="503" t="str">
        <f>VLOOKUP(F204,'Бух. учет'!A$2:D$241,4,0)</f>
        <v>ТМ-160/10</v>
      </c>
      <c r="D204" s="503">
        <f>VLOOKUP(F204,'Бух. учет'!A$2:E$241,5,0)</f>
        <v>160</v>
      </c>
      <c r="E204" s="503">
        <f>VLOOKUP(F204,'Бух. учет'!A$2:F$241,6,0)</f>
        <v>1981</v>
      </c>
      <c r="F204" s="577">
        <v>34</v>
      </c>
      <c r="G204" s="504">
        <f>VLOOKUP(F204,'Бух. учет'!A$2:G$241,7,0)</f>
        <v>2279</v>
      </c>
      <c r="H204" s="505" t="str">
        <f>VLOOKUP(F204,'Бух. учет'!A$2:H$241,8,0)</f>
        <v>КТПН МАЧТОВАЯ</v>
      </c>
      <c r="I204" s="321"/>
      <c r="J204" s="321"/>
    </row>
    <row r="205" spans="1:10" ht="15.75" customHeight="1" x14ac:dyDescent="0.2">
      <c r="A205" s="520" t="s">
        <v>1280</v>
      </c>
      <c r="B205" s="119" t="s">
        <v>1198</v>
      </c>
      <c r="C205" s="503" t="str">
        <f>VLOOKUP(F205,'Бух. учет'!A$2:D$241,4,0)</f>
        <v>ТМ-160/10</v>
      </c>
      <c r="D205" s="503">
        <f>VLOOKUP(F205,'Бух. учет'!A$2:E$241,5,0)</f>
        <v>160</v>
      </c>
      <c r="E205" s="503">
        <f>VLOOKUP(F205,'Бух. учет'!A$2:F$241,6,0)</f>
        <v>1979</v>
      </c>
      <c r="F205" s="576">
        <v>24430</v>
      </c>
      <c r="G205" s="504">
        <f>VLOOKUP(F205,'Бух. учет'!A$2:G$241,7,0)</f>
        <v>2280</v>
      </c>
      <c r="H205" s="505" t="str">
        <f>VLOOKUP(F205,'Бух. учет'!A$2:H$241,8,0)</f>
        <v>КТПН МАЧТОВАЯ</v>
      </c>
      <c r="I205" s="321"/>
      <c r="J205" s="321"/>
    </row>
    <row r="206" spans="1:10" ht="15.75" customHeight="1" x14ac:dyDescent="0.2">
      <c r="A206" s="521" t="s">
        <v>1257</v>
      </c>
      <c r="B206" s="519" t="s">
        <v>1198</v>
      </c>
      <c r="C206" s="503" t="str">
        <f>VLOOKUP(F206,'Бух. учет'!A$2:D$241,4,0)</f>
        <v>ТМ-630/10</v>
      </c>
      <c r="D206" s="503">
        <f>VLOOKUP(F206,'Бух. учет'!A$2:E$241,5,0)</f>
        <v>630</v>
      </c>
      <c r="E206" s="503">
        <f>VLOOKUP(F206,'Бух. учет'!A$2:F$241,6,0)</f>
        <v>1986</v>
      </c>
      <c r="F206" s="577">
        <v>8112</v>
      </c>
      <c r="G206" s="504">
        <f>VLOOKUP(F206,'Бух. учет'!A$2:G$241,7,0)</f>
        <v>880</v>
      </c>
      <c r="H206" s="505" t="str">
        <f>VLOOKUP(F206,'Бух. учет'!A$2:H$241,8,0)</f>
        <v>TPAH.ПOДCT. ПKTП630</v>
      </c>
      <c r="I206" s="321"/>
      <c r="J206" s="321"/>
    </row>
    <row r="207" spans="1:10" ht="15.75" customHeight="1" x14ac:dyDescent="0.2">
      <c r="A207" s="520" t="s">
        <v>1250</v>
      </c>
      <c r="B207" s="119" t="s">
        <v>1198</v>
      </c>
      <c r="C207" s="503" t="str">
        <f>VLOOKUP(F207,'Бух. учет'!A$2:D$241,4,0)</f>
        <v>ТМ-630/10</v>
      </c>
      <c r="D207" s="503">
        <f>VLOOKUP(F207,'Бух. учет'!A$2:E$241,5,0)</f>
        <v>630</v>
      </c>
      <c r="E207" s="503">
        <f>VLOOKUP(F207,'Бух. учет'!A$2:F$241,6,0)</f>
        <v>1988</v>
      </c>
      <c r="F207" s="576">
        <v>830</v>
      </c>
      <c r="G207" s="504">
        <f>VLOOKUP(F207,'Бух. учет'!A$2:G$241,7,0)</f>
        <v>711</v>
      </c>
      <c r="H207" s="505" t="str">
        <f>VLOOKUP(F207,'Бух. учет'!A$2:H$241,8,0)</f>
        <v>ПOДCTAH KTП-160/6</v>
      </c>
      <c r="I207" s="321"/>
      <c r="J207" s="321"/>
    </row>
    <row r="208" spans="1:10" ht="15.75" customHeight="1" x14ac:dyDescent="0.2">
      <c r="A208" s="521" t="s">
        <v>1263</v>
      </c>
      <c r="B208" s="519" t="s">
        <v>1198</v>
      </c>
      <c r="C208" s="503" t="str">
        <f>VLOOKUP(F208,'Бух. учет'!A$2:D$241,4,0)</f>
        <v>ТМ-630/10</v>
      </c>
      <c r="D208" s="503">
        <f>VLOOKUP(F208,'Бух. учет'!A$2:E$241,5,0)</f>
        <v>630</v>
      </c>
      <c r="E208" s="503">
        <f>VLOOKUP(F208,'Бух. учет'!A$2:F$241,6,0)</f>
        <v>1988</v>
      </c>
      <c r="F208" s="577">
        <v>323</v>
      </c>
      <c r="G208" s="504">
        <f>VLOOKUP(F208,'Бух. учет'!A$2:G$241,7,0)</f>
        <v>911</v>
      </c>
      <c r="H208" s="505" t="str">
        <f>VLOOKUP(F208,'Бух. учет'!A$2:H$241,8,0)</f>
        <v>ПOДCTAHЦ. KTПH-630</v>
      </c>
      <c r="I208" s="321"/>
      <c r="J208" s="321"/>
    </row>
    <row r="209" spans="1:10" ht="15.75" customHeight="1" x14ac:dyDescent="0.2">
      <c r="A209" s="520" t="s">
        <v>1253</v>
      </c>
      <c r="B209" s="119" t="s">
        <v>1198</v>
      </c>
      <c r="C209" s="503" t="str">
        <f>VLOOKUP(F209,'Бух. учет'!A$2:D$241,4,0)</f>
        <v>ТМ-250/10</v>
      </c>
      <c r="D209" s="503">
        <f>VLOOKUP(F209,'Бух. учет'!A$2:E$241,5,0)</f>
        <v>250</v>
      </c>
      <c r="E209" s="503" t="str">
        <f>VLOOKUP(F209,'Бух. учет'!A$2:F$241,6,0)</f>
        <v>НЕТ</v>
      </c>
      <c r="F209" s="576">
        <v>505</v>
      </c>
      <c r="G209" s="504">
        <f>VLOOKUP(F209,'Бух. учет'!A$2:G$241,7,0)</f>
        <v>808</v>
      </c>
      <c r="H209" s="505" t="str">
        <f>VLOOKUP(F209,'Бух. учет'!A$2:H$241,8,0)</f>
        <v>ПOДCTAHЦИЯ KTП-400</v>
      </c>
      <c r="I209" s="321"/>
      <c r="J209" s="321"/>
    </row>
    <row r="210" spans="1:10" ht="15.75" customHeight="1" x14ac:dyDescent="0.2">
      <c r="A210" s="521" t="s">
        <v>1261</v>
      </c>
      <c r="B210" s="519" t="s">
        <v>1198</v>
      </c>
      <c r="C210" s="503" t="str">
        <f>VLOOKUP(F210,'Бух. учет'!A$2:D$241,4,0)</f>
        <v>ТМ-630/10</v>
      </c>
      <c r="D210" s="503">
        <f>VLOOKUP(F210,'Бух. учет'!A$2:E$241,5,0)</f>
        <v>630</v>
      </c>
      <c r="E210" s="503" t="str">
        <f>VLOOKUP(F210,'Бух. учет'!A$2:F$241,6,0)</f>
        <v>НЕТ</v>
      </c>
      <c r="F210" s="577" t="s">
        <v>1291</v>
      </c>
      <c r="G210" s="504">
        <f>VLOOKUP(F210,'Бух. учет'!A$2:G$241,7,0)</f>
        <v>910</v>
      </c>
      <c r="H210" s="505" t="str">
        <f>VLOOKUP(F210,'Бух. учет'!A$2:H$241,8,0)</f>
        <v>ПOДCTAHЦ. KTПH-630</v>
      </c>
      <c r="I210" s="321"/>
      <c r="J210" s="321"/>
    </row>
    <row r="211" spans="1:10" ht="15.75" customHeight="1" x14ac:dyDescent="0.2">
      <c r="A211" s="520" t="s">
        <v>1264</v>
      </c>
      <c r="B211" s="119" t="s">
        <v>1198</v>
      </c>
      <c r="C211" s="503" t="str">
        <f>VLOOKUP(F211,'Бух. учет'!A$2:D$241,4,0)</f>
        <v>ТМ-400/10</v>
      </c>
      <c r="D211" s="503">
        <f>VLOOKUP(F211,'Бух. учет'!A$2:E$241,5,0)</f>
        <v>400</v>
      </c>
      <c r="E211" s="503" t="str">
        <f>VLOOKUP(F211,'Бух. учет'!A$2:F$241,6,0)</f>
        <v>НЕТ</v>
      </c>
      <c r="F211" s="576" t="s">
        <v>1292</v>
      </c>
      <c r="G211" s="504">
        <f>VLOOKUP(F211,'Бух. учет'!A$2:G$241,7,0)</f>
        <v>931</v>
      </c>
      <c r="H211" s="505" t="str">
        <f>VLOOKUP(F211,'Бух. учет'!A$2:H$241,8,0)</f>
        <v>ПОДСТАНЦИЯ КТП-400/10</v>
      </c>
      <c r="I211" s="321"/>
      <c r="J211" s="321"/>
    </row>
    <row r="212" spans="1:10" ht="15.75" x14ac:dyDescent="0.2">
      <c r="A212" s="522" t="s">
        <v>1286</v>
      </c>
      <c r="B212" s="519" t="s">
        <v>1198</v>
      </c>
      <c r="C212" s="503" t="str">
        <f>VLOOKUP(F212,'Бух. учет'!A$2:D$241,4,0)</f>
        <v>ТМ-400/10</v>
      </c>
      <c r="D212" s="503">
        <f>VLOOKUP(F212,'Бух. учет'!A$2:E$241,5,0)</f>
        <v>400</v>
      </c>
      <c r="E212" s="503">
        <f>VLOOKUP(F212,'Бух. учет'!A$2:F$241,6,0)</f>
        <v>1980</v>
      </c>
      <c r="F212" s="577">
        <v>72070</v>
      </c>
      <c r="G212" s="504">
        <f>VLOOKUP(F212,'Бух. учет'!A$2:G$241,7,0)</f>
        <v>916</v>
      </c>
      <c r="H212" s="505" t="str">
        <f>VLOOKUP(F212,'Бух. учет'!A$2:H$241,8,0)</f>
        <v>TPAHCФOPMATOP  TM-400-10/04</v>
      </c>
      <c r="I212" s="321"/>
      <c r="J212" s="321"/>
    </row>
    <row r="213" spans="1:10" ht="31.5" customHeight="1" x14ac:dyDescent="0.2">
      <c r="A213" s="523" t="s">
        <v>1287</v>
      </c>
      <c r="B213" s="118" t="s">
        <v>1198</v>
      </c>
      <c r="C213" s="503" t="str">
        <f>VLOOKUP(F213,'Бух. учет'!A$2:D$241,4,0)</f>
        <v>ТМ-160/10</v>
      </c>
      <c r="D213" s="503">
        <f>VLOOKUP(F213,'Бух. учет'!A$2:E$241,5,0)</f>
        <v>160</v>
      </c>
      <c r="E213" s="503">
        <f>VLOOKUP(F213,'Бух. учет'!A$2:F$241,6,0)</f>
        <v>1989</v>
      </c>
      <c r="F213" s="576" t="s">
        <v>1213</v>
      </c>
      <c r="G213" s="504" t="str">
        <f>VLOOKUP(F213,'Бух. учет'!A$2:G$241,7,0)</f>
        <v>нет</v>
      </c>
      <c r="H213" s="505" t="str">
        <f>VLOOKUP(F213,'Бух. учет'!A$2:H$241,8,0)</f>
        <v>TPAHCФOPMATOP  TM-160-10/04</v>
      </c>
      <c r="I213" s="321"/>
      <c r="J213" s="321"/>
    </row>
    <row r="214" spans="1:10" ht="15.75" x14ac:dyDescent="0.2">
      <c r="A214" s="522" t="s">
        <v>1255</v>
      </c>
      <c r="B214" s="519"/>
      <c r="C214" s="503">
        <f>VLOOKUP(F214,'Бух. учет'!A$2:D$241,4,0)</f>
        <v>0</v>
      </c>
      <c r="D214" s="503">
        <f>VLOOKUP(F214,'Бух. учет'!A$2:E$241,5,0)</f>
        <v>0</v>
      </c>
      <c r="E214" s="503">
        <f>VLOOKUP(F214,'Бух. учет'!A$2:F$241,6,0)</f>
        <v>0</v>
      </c>
      <c r="F214" s="577" t="s">
        <v>1293</v>
      </c>
      <c r="G214" s="504">
        <f>VLOOKUP(F214,'Бух. учет'!A$2:G$241,7,0)</f>
        <v>880</v>
      </c>
      <c r="H214" s="505" t="str">
        <f>VLOOKUP(F214,'Бух. учет'!A$2:H$241,8,0)</f>
        <v>ПУHKT PACП.ПP11-3063</v>
      </c>
      <c r="I214" s="321"/>
      <c r="J214" s="321"/>
    </row>
    <row r="215" spans="1:10" ht="15.75" x14ac:dyDescent="0.2">
      <c r="A215" s="841" t="s">
        <v>1350</v>
      </c>
      <c r="B215" s="510" t="s">
        <v>1198</v>
      </c>
      <c r="C215" s="503" t="str">
        <f>VLOOKUP(F215,'Бух. учет'!A$2:D$241,4,0)</f>
        <v>ТМ-400/10</v>
      </c>
      <c r="D215" s="503">
        <f>VLOOKUP(F215,'Бух. учет'!A$2:E$241,5,0)</f>
        <v>400</v>
      </c>
      <c r="E215" s="503">
        <f>VLOOKUP(F215,'Бух. учет'!A$2:F$241,6,0)</f>
        <v>2015</v>
      </c>
      <c r="F215" s="581">
        <v>315358</v>
      </c>
      <c r="G215" s="504">
        <f>VLOOKUP(F215,'Бух. учет'!A$2:G$241,7,0)</f>
        <v>0</v>
      </c>
      <c r="H215" s="505">
        <f>VLOOKUP(F215,'Бух. учет'!A$2:H$241,8,0)</f>
        <v>0</v>
      </c>
      <c r="I215" s="321"/>
      <c r="J215" s="321"/>
    </row>
    <row r="216" spans="1:10" ht="15.75" x14ac:dyDescent="0.2">
      <c r="A216" s="842"/>
      <c r="B216" s="509" t="s">
        <v>1200</v>
      </c>
      <c r="C216" s="503" t="str">
        <f>VLOOKUP(F216,'Бух. учет'!A$2:D$241,4,0)</f>
        <v>ТМ-400/10</v>
      </c>
      <c r="D216" s="503">
        <f>VLOOKUP(F216,'Бух. учет'!A$2:E$241,5,0)</f>
        <v>400</v>
      </c>
      <c r="E216" s="503">
        <f>VLOOKUP(F216,'Бух. учет'!A$2:F$241,6,0)</f>
        <v>2015</v>
      </c>
      <c r="F216" s="581">
        <v>315359</v>
      </c>
      <c r="G216" s="504">
        <f>VLOOKUP(F216,'Бух. учет'!A$2:G$241,7,0)</f>
        <v>0</v>
      </c>
      <c r="H216" s="505">
        <f>VLOOKUP(F216,'Бух. учет'!A$2:H$241,8,0)</f>
        <v>0</v>
      </c>
      <c r="I216" s="321"/>
      <c r="J216" s="321"/>
    </row>
    <row r="217" spans="1:10" ht="15.75" x14ac:dyDescent="0.2">
      <c r="A217" s="571" t="s">
        <v>1353</v>
      </c>
      <c r="B217" s="118" t="s">
        <v>1198</v>
      </c>
      <c r="C217" s="503" t="str">
        <f>VLOOKUP(F217,'Бух. учет'!A$2:D$241,4,0)</f>
        <v>ТМ-400/6</v>
      </c>
      <c r="D217" s="503">
        <f>VLOOKUP(F217,'Бух. учет'!A$2:E$241,5,0)</f>
        <v>400</v>
      </c>
      <c r="E217" s="503">
        <f>VLOOKUP(F217,'Бух. учет'!A$2:F$241,6,0)</f>
        <v>0</v>
      </c>
      <c r="F217" s="581">
        <v>80902</v>
      </c>
      <c r="G217" s="504">
        <f>VLOOKUP(F217,'Бух. учет'!A$2:G$241,7,0)</f>
        <v>0</v>
      </c>
      <c r="H217" s="505">
        <f>VLOOKUP(F217,'Бух. учет'!A$2:H$241,8,0)</f>
        <v>0</v>
      </c>
      <c r="I217" s="321"/>
      <c r="J217" s="321"/>
    </row>
    <row r="218" spans="1:10" ht="15.75" x14ac:dyDescent="0.2">
      <c r="A218" s="571" t="s">
        <v>1352</v>
      </c>
      <c r="B218" s="118" t="s">
        <v>1198</v>
      </c>
      <c r="C218" s="503" t="str">
        <f>VLOOKUP(F218,'Бух. учет'!A$2:D$241,4,0)</f>
        <v>ТМ-630/10</v>
      </c>
      <c r="D218" s="503">
        <f>VLOOKUP(F218,'Бух. учет'!A$2:E$241,5,0)</f>
        <v>630</v>
      </c>
      <c r="E218" s="503">
        <f>VLOOKUP(F218,'Бух. учет'!A$2:F$241,6,0)</f>
        <v>2015</v>
      </c>
      <c r="F218" s="581">
        <v>708334</v>
      </c>
      <c r="G218" s="504">
        <f>VLOOKUP(F218,'Бух. учет'!A$2:G$241,7,0)</f>
        <v>0</v>
      </c>
      <c r="H218" s="505">
        <f>VLOOKUP(F218,'Бух. учет'!A$2:H$241,8,0)</f>
        <v>0</v>
      </c>
      <c r="I218" s="321"/>
      <c r="J218" s="321"/>
    </row>
    <row r="219" spans="1:10" ht="15.75" x14ac:dyDescent="0.2">
      <c r="A219" s="571"/>
      <c r="B219" s="572"/>
      <c r="C219" s="503">
        <f>VLOOKUP(F219,'Бух. учет'!A$2:D$241,4,0)</f>
        <v>0</v>
      </c>
      <c r="D219" s="503">
        <f>VLOOKUP(F219,'Бух. учет'!A$2:E$241,5,0)</f>
        <v>0</v>
      </c>
      <c r="E219" s="503">
        <f>VLOOKUP(F219,'Бух. учет'!A$2:F$241,6,0)</f>
        <v>0</v>
      </c>
      <c r="F219" s="581"/>
      <c r="G219" s="504">
        <f>VLOOKUP(F219,'Бух. учет'!A$2:G$241,7,0)</f>
        <v>0</v>
      </c>
      <c r="H219" s="505">
        <f>VLOOKUP(F219,'Бух. учет'!A$2:H$241,8,0)</f>
        <v>0</v>
      </c>
      <c r="I219" s="321"/>
      <c r="J219" s="321"/>
    </row>
    <row r="220" spans="1:10" ht="15.75" x14ac:dyDescent="0.2">
      <c r="A220" s="571"/>
      <c r="B220" s="572"/>
      <c r="C220" s="503">
        <f>VLOOKUP(F220,'Бух. учет'!A$2:D$241,4,0)</f>
        <v>0</v>
      </c>
      <c r="D220" s="503">
        <f>VLOOKUP(F220,'Бух. учет'!A$2:E$241,5,0)</f>
        <v>0</v>
      </c>
      <c r="E220" s="503">
        <f>VLOOKUP(F220,'Бух. учет'!A$2:F$241,6,0)</f>
        <v>0</v>
      </c>
      <c r="F220" s="581"/>
      <c r="G220" s="504">
        <f>VLOOKUP(F220,'Бух. учет'!A$2:G$241,7,0)</f>
        <v>0</v>
      </c>
      <c r="H220" s="505">
        <f>VLOOKUP(F220,'Бух. учет'!A$2:H$241,8,0)</f>
        <v>0</v>
      </c>
      <c r="I220" s="321"/>
      <c r="J220" s="321"/>
    </row>
    <row r="221" spans="1:10" ht="15.75" x14ac:dyDescent="0.2">
      <c r="A221" s="571"/>
      <c r="B221" s="572"/>
      <c r="C221" s="503">
        <f>VLOOKUP(F221,'Бух. учет'!A$2:D$241,4,0)</f>
        <v>0</v>
      </c>
      <c r="D221" s="503">
        <f>VLOOKUP(F221,'Бух. учет'!A$2:E$241,5,0)</f>
        <v>0</v>
      </c>
      <c r="E221" s="503">
        <f>VLOOKUP(F221,'Бух. учет'!A$2:F$241,6,0)</f>
        <v>0</v>
      </c>
      <c r="F221" s="581"/>
      <c r="G221" s="504">
        <f>VLOOKUP(F221,'Бух. учет'!A$2:G$241,7,0)</f>
        <v>0</v>
      </c>
      <c r="H221" s="505">
        <f>VLOOKUP(F221,'Бух. учет'!A$2:H$241,8,0)</f>
        <v>0</v>
      </c>
      <c r="I221" s="321"/>
      <c r="J221" s="321"/>
    </row>
    <row r="222" spans="1:10" ht="18.75" customHeight="1" thickBot="1" x14ac:dyDescent="0.25">
      <c r="A222" s="524"/>
      <c r="B222" s="525"/>
      <c r="C222" s="563"/>
      <c r="D222" s="563"/>
      <c r="E222" s="563"/>
      <c r="F222" s="582"/>
      <c r="G222" s="564"/>
      <c r="H222" s="565"/>
      <c r="I222" s="321"/>
      <c r="J222" s="321"/>
    </row>
    <row r="223" spans="1:10" s="324" customFormat="1" x14ac:dyDescent="0.2">
      <c r="A223" s="835" t="s">
        <v>1345</v>
      </c>
      <c r="B223" s="836"/>
      <c r="C223" s="573" t="str">
        <f>VLOOKUP(F223,'Бух. учет'!A$2:D$241,4,0)</f>
        <v>ТМ-630/6</v>
      </c>
      <c r="D223" s="503">
        <f>VLOOKUP(F223,'Бух. учет'!A$2:E$241,5,0)</f>
        <v>630</v>
      </c>
      <c r="E223" s="503">
        <f>VLOOKUP(F223,'Бух. учет'!A$2:F$241,6,0)</f>
        <v>1978</v>
      </c>
      <c r="F223" s="322">
        <v>10292</v>
      </c>
      <c r="G223" s="504">
        <f>VLOOKUP(F223,'Бух. учет'!A$2:G$241,7,0)</f>
        <v>830</v>
      </c>
      <c r="H223" s="505" t="str">
        <f>VLOOKUP(F223,'Бух. учет'!A$2:H$241,8,0)</f>
        <v xml:space="preserve">TPAHCФOPMATOP  </v>
      </c>
      <c r="I223" s="321"/>
      <c r="J223" s="321"/>
    </row>
    <row r="224" spans="1:10" s="324" customFormat="1" ht="15" customHeight="1" x14ac:dyDescent="0.2">
      <c r="A224" s="837"/>
      <c r="B224" s="838"/>
      <c r="C224" s="573" t="str">
        <f>VLOOKUP(F224,'Бух. учет'!A$2:D$241,4,0)</f>
        <v>ТМ-630/10</v>
      </c>
      <c r="D224" s="503">
        <f>VLOOKUP(F224,'Бух. учет'!A$2:E$241,5,0)</f>
        <v>630</v>
      </c>
      <c r="E224" s="503">
        <f>VLOOKUP(F224,'Бух. учет'!A$2:F$241,6,0)</f>
        <v>1984</v>
      </c>
      <c r="F224" s="322">
        <v>28272</v>
      </c>
      <c r="G224" s="504">
        <f>VLOOKUP(F224,'Бух. учет'!A$2:G$241,7,0)</f>
        <v>1208</v>
      </c>
      <c r="H224" s="505" t="str">
        <f>VLOOKUP(F224,'Бух. учет'!A$2:H$241,8,0)</f>
        <v>TPAHCФOPMATOP  TM-630-10/04</v>
      </c>
      <c r="I224" s="321"/>
      <c r="J224" s="321"/>
    </row>
    <row r="225" spans="1:10" s="324" customFormat="1" x14ac:dyDescent="0.2">
      <c r="A225" s="837"/>
      <c r="B225" s="838"/>
      <c r="C225" s="573">
        <f>VLOOKUP(F225,'Бух. учет'!A$2:D$241,4,0)</f>
        <v>0</v>
      </c>
      <c r="D225" s="503">
        <f>VLOOKUP(F225,'Бух. учет'!A$2:E$241,5,0)</f>
        <v>0</v>
      </c>
      <c r="E225" s="503">
        <f>VLOOKUP(F225,'Бух. учет'!A$2:F$241,6,0)</f>
        <v>0</v>
      </c>
      <c r="F225" s="322"/>
      <c r="G225" s="504">
        <f>VLOOKUP(F225,'Бух. учет'!A$2:G$241,7,0)</f>
        <v>0</v>
      </c>
      <c r="H225" s="505">
        <f>VLOOKUP(F225,'Бух. учет'!A$2:H$241,8,0)</f>
        <v>0</v>
      </c>
      <c r="I225" s="321"/>
      <c r="J225" s="321"/>
    </row>
    <row r="226" spans="1:10" s="324" customFormat="1" ht="15" customHeight="1" x14ac:dyDescent="0.2">
      <c r="A226" s="837"/>
      <c r="B226" s="838"/>
      <c r="C226" s="573">
        <f>VLOOKUP(F226,'Бух. учет'!A$2:D$241,4,0)</f>
        <v>0</v>
      </c>
      <c r="D226" s="503">
        <f>VLOOKUP(F226,'Бух. учет'!A$2:E$241,5,0)</f>
        <v>0</v>
      </c>
      <c r="E226" s="503">
        <f>VLOOKUP(F226,'Бух. учет'!A$2:F$241,6,0)</f>
        <v>0</v>
      </c>
      <c r="F226" s="322"/>
      <c r="G226" s="504">
        <f>VLOOKUP(F226,'Бух. учет'!A$2:G$241,7,0)</f>
        <v>0</v>
      </c>
      <c r="H226" s="505">
        <f>VLOOKUP(F226,'Бух. учет'!A$2:H$241,8,0)</f>
        <v>0</v>
      </c>
      <c r="I226" s="321"/>
      <c r="J226" s="321"/>
    </row>
    <row r="227" spans="1:10" s="324" customFormat="1" ht="15.75" thickBot="1" x14ac:dyDescent="0.25">
      <c r="A227" s="839"/>
      <c r="B227" s="840"/>
      <c r="C227" s="573">
        <f>VLOOKUP(F227,'Бух. учет'!A$2:D$241,4,0)</f>
        <v>0</v>
      </c>
      <c r="D227" s="503">
        <f>VLOOKUP(F227,'Бух. учет'!A$2:E$241,5,0)</f>
        <v>0</v>
      </c>
      <c r="E227" s="503">
        <f>VLOOKUP(F227,'Бух. учет'!A$2:F$241,6,0)</f>
        <v>0</v>
      </c>
      <c r="F227" s="322"/>
      <c r="G227" s="504">
        <f>VLOOKUP(F227,'Бух. учет'!A$2:G$241,7,0)</f>
        <v>0</v>
      </c>
      <c r="H227" s="505">
        <f>VLOOKUP(F227,'Бух. учет'!A$2:H$241,8,0)</f>
        <v>0</v>
      </c>
      <c r="I227" s="321"/>
      <c r="J227" s="321"/>
    </row>
    <row r="228" spans="1:10" s="324" customFormat="1" ht="15" customHeight="1" x14ac:dyDescent="0.2">
      <c r="A228" s="321"/>
      <c r="B228" s="321"/>
      <c r="C228" s="321"/>
      <c r="D228" s="321"/>
      <c r="E228" s="321"/>
      <c r="F228" s="325"/>
      <c r="G228" s="321"/>
      <c r="H228" s="323"/>
      <c r="I228" s="321"/>
      <c r="J228" s="321"/>
    </row>
    <row r="229" spans="1:10" s="324" customFormat="1" x14ac:dyDescent="0.2">
      <c r="A229" s="321"/>
      <c r="B229" s="321"/>
      <c r="C229" s="321"/>
      <c r="D229" s="321"/>
      <c r="E229" s="321"/>
      <c r="F229" s="325"/>
      <c r="G229" s="321"/>
      <c r="H229" s="323"/>
      <c r="I229" s="321"/>
      <c r="J229" s="321"/>
    </row>
    <row r="230" spans="1:10" s="324" customFormat="1" ht="15" customHeight="1" x14ac:dyDescent="0.2">
      <c r="A230" s="321"/>
      <c r="B230" s="321"/>
      <c r="C230" s="321"/>
      <c r="D230" s="321"/>
      <c r="E230" s="321"/>
      <c r="F230" s="325"/>
      <c r="G230" s="321"/>
      <c r="H230" s="323"/>
      <c r="I230" s="321"/>
      <c r="J230" s="321"/>
    </row>
    <row r="231" spans="1:10" s="324" customFormat="1" x14ac:dyDescent="0.2">
      <c r="A231" s="321"/>
      <c r="B231" s="321"/>
      <c r="C231" s="321"/>
      <c r="D231" s="321"/>
      <c r="E231" s="321"/>
      <c r="F231" s="325"/>
      <c r="G231" s="321"/>
      <c r="H231" s="323"/>
      <c r="I231" s="321"/>
      <c r="J231" s="321"/>
    </row>
    <row r="232" spans="1:10" s="324" customFormat="1" ht="15" customHeight="1" x14ac:dyDescent="0.2">
      <c r="A232" s="321"/>
      <c r="B232" s="321"/>
      <c r="C232" s="321"/>
      <c r="D232" s="321"/>
      <c r="E232" s="321"/>
      <c r="F232" s="325"/>
      <c r="G232" s="321"/>
      <c r="H232" s="323"/>
      <c r="I232" s="321"/>
      <c r="J232" s="321"/>
    </row>
    <row r="233" spans="1:10" s="324" customFormat="1" x14ac:dyDescent="0.2">
      <c r="A233" s="321"/>
      <c r="B233" s="321"/>
      <c r="C233" s="321"/>
      <c r="D233" s="321"/>
      <c r="E233" s="321"/>
      <c r="F233" s="325"/>
      <c r="G233" s="321"/>
      <c r="H233" s="323"/>
      <c r="I233" s="321"/>
      <c r="J233" s="321"/>
    </row>
    <row r="234" spans="1:10" s="324" customFormat="1" ht="15" customHeight="1" x14ac:dyDescent="0.2">
      <c r="A234" s="321"/>
      <c r="B234" s="321"/>
      <c r="C234" s="321"/>
      <c r="D234" s="321"/>
      <c r="E234" s="321"/>
      <c r="F234" s="325"/>
      <c r="G234" s="321"/>
      <c r="H234" s="323"/>
      <c r="I234" s="321"/>
      <c r="J234" s="321"/>
    </row>
    <row r="235" spans="1:10" s="324" customFormat="1" x14ac:dyDescent="0.2">
      <c r="A235" s="321"/>
      <c r="B235" s="321"/>
      <c r="C235" s="321"/>
      <c r="D235" s="321"/>
      <c r="E235" s="321"/>
      <c r="F235" s="325"/>
      <c r="G235" s="321"/>
      <c r="H235" s="323"/>
      <c r="I235" s="321"/>
      <c r="J235" s="321"/>
    </row>
    <row r="236" spans="1:10" s="324" customFormat="1" ht="15" customHeight="1" x14ac:dyDescent="0.2">
      <c r="A236" s="321"/>
      <c r="B236" s="321"/>
      <c r="C236" s="321"/>
      <c r="D236" s="321"/>
      <c r="E236" s="321"/>
      <c r="F236" s="325"/>
      <c r="G236" s="321"/>
      <c r="H236" s="323"/>
      <c r="I236" s="321"/>
      <c r="J236" s="321"/>
    </row>
    <row r="237" spans="1:10" s="324" customFormat="1" x14ac:dyDescent="0.2">
      <c r="A237" s="321"/>
      <c r="B237" s="321"/>
      <c r="C237" s="321"/>
      <c r="D237" s="321"/>
      <c r="E237" s="321"/>
      <c r="F237" s="325"/>
      <c r="G237" s="321"/>
      <c r="H237" s="323"/>
      <c r="I237" s="321"/>
      <c r="J237" s="321"/>
    </row>
    <row r="238" spans="1:10" s="324" customFormat="1" ht="15" customHeight="1" x14ac:dyDescent="0.2">
      <c r="A238" s="321"/>
      <c r="B238" s="321"/>
      <c r="C238" s="321"/>
      <c r="D238" s="321"/>
      <c r="E238" s="321"/>
      <c r="F238" s="325"/>
      <c r="G238" s="321"/>
      <c r="H238" s="323"/>
      <c r="I238" s="321"/>
      <c r="J238" s="321"/>
    </row>
    <row r="239" spans="1:10" s="324" customFormat="1" x14ac:dyDescent="0.2">
      <c r="A239" s="321"/>
      <c r="B239" s="321"/>
      <c r="C239" s="321"/>
      <c r="D239" s="321"/>
      <c r="E239" s="321"/>
      <c r="F239" s="325"/>
      <c r="G239" s="321"/>
      <c r="H239" s="323"/>
      <c r="I239" s="321"/>
      <c r="J239" s="321"/>
    </row>
    <row r="240" spans="1:10" s="324" customFormat="1" ht="15" customHeight="1" x14ac:dyDescent="0.2">
      <c r="A240" s="321"/>
      <c r="B240" s="321"/>
      <c r="C240" s="321"/>
      <c r="D240" s="321"/>
      <c r="E240" s="321"/>
      <c r="F240" s="325"/>
      <c r="G240" s="321"/>
      <c r="H240" s="323"/>
      <c r="I240" s="321"/>
      <c r="J240" s="321"/>
    </row>
    <row r="241" spans="1:10" s="324" customFormat="1" x14ac:dyDescent="0.2">
      <c r="A241" s="321"/>
      <c r="B241" s="321"/>
      <c r="C241" s="321"/>
      <c r="D241" s="321"/>
      <c r="E241" s="321"/>
      <c r="F241" s="325"/>
      <c r="G241" s="321"/>
      <c r="H241" s="323"/>
      <c r="I241" s="321"/>
      <c r="J241" s="321"/>
    </row>
    <row r="242" spans="1:10" s="324" customFormat="1" ht="15" customHeight="1" x14ac:dyDescent="0.2">
      <c r="A242" s="321"/>
      <c r="B242" s="321"/>
      <c r="C242" s="321"/>
      <c r="D242" s="321"/>
      <c r="E242" s="321"/>
      <c r="F242" s="325"/>
      <c r="G242" s="321"/>
      <c r="H242" s="323"/>
      <c r="I242" s="321"/>
      <c r="J242" s="321"/>
    </row>
    <row r="243" spans="1:10" s="324" customFormat="1" x14ac:dyDescent="0.2">
      <c r="A243" s="321"/>
      <c r="B243" s="321"/>
      <c r="C243" s="321"/>
      <c r="D243" s="321"/>
      <c r="E243" s="321"/>
      <c r="F243" s="325"/>
      <c r="G243" s="321"/>
      <c r="H243" s="323"/>
      <c r="I243" s="321"/>
      <c r="J243" s="321"/>
    </row>
    <row r="244" spans="1:10" s="324" customFormat="1" ht="15" customHeight="1" x14ac:dyDescent="0.2">
      <c r="A244" s="321"/>
      <c r="B244" s="321"/>
      <c r="C244" s="321"/>
      <c r="D244" s="321"/>
      <c r="E244" s="321"/>
      <c r="F244" s="325"/>
      <c r="G244" s="321"/>
      <c r="H244" s="323"/>
      <c r="I244" s="321"/>
      <c r="J244" s="321"/>
    </row>
    <row r="245" spans="1:10" s="324" customFormat="1" x14ac:dyDescent="0.2">
      <c r="A245" s="321"/>
      <c r="B245" s="321"/>
      <c r="C245" s="321"/>
      <c r="D245" s="321"/>
      <c r="E245" s="321"/>
      <c r="F245" s="325"/>
      <c r="G245" s="321"/>
      <c r="H245" s="323"/>
      <c r="I245" s="321"/>
      <c r="J245" s="321"/>
    </row>
    <row r="246" spans="1:10" s="324" customFormat="1" x14ac:dyDescent="0.2">
      <c r="A246" s="321"/>
      <c r="B246" s="321"/>
      <c r="C246" s="321"/>
      <c r="D246" s="321"/>
      <c r="E246" s="321"/>
      <c r="F246" s="325"/>
      <c r="G246" s="321"/>
      <c r="H246" s="323"/>
      <c r="I246" s="321"/>
      <c r="J246" s="321"/>
    </row>
    <row r="247" spans="1:10" s="324" customFormat="1" x14ac:dyDescent="0.2">
      <c r="A247" s="321"/>
      <c r="B247" s="321"/>
      <c r="C247" s="321"/>
      <c r="D247" s="321"/>
      <c r="E247" s="321"/>
      <c r="F247" s="325"/>
      <c r="G247" s="321"/>
      <c r="H247" s="323"/>
      <c r="I247" s="321"/>
      <c r="J247" s="321"/>
    </row>
    <row r="248" spans="1:10" s="324" customFormat="1" x14ac:dyDescent="0.2">
      <c r="A248" s="321"/>
      <c r="B248" s="321"/>
      <c r="C248" s="321"/>
      <c r="D248" s="321"/>
      <c r="E248" s="321"/>
      <c r="F248" s="325"/>
      <c r="G248" s="321"/>
      <c r="H248" s="323"/>
      <c r="I248" s="321"/>
      <c r="J248" s="321"/>
    </row>
    <row r="249" spans="1:10" s="324" customFormat="1" x14ac:dyDescent="0.2">
      <c r="A249" s="321"/>
      <c r="B249" s="321"/>
      <c r="C249" s="321"/>
      <c r="D249" s="321"/>
      <c r="E249" s="321"/>
      <c r="F249" s="325"/>
      <c r="G249" s="321"/>
      <c r="H249" s="323"/>
      <c r="I249" s="321"/>
      <c r="J249" s="321"/>
    </row>
    <row r="250" spans="1:10" s="324" customFormat="1" x14ac:dyDescent="0.2">
      <c r="A250" s="321"/>
      <c r="B250" s="321"/>
      <c r="C250" s="321"/>
      <c r="D250" s="321"/>
      <c r="E250" s="321"/>
      <c r="F250" s="325"/>
      <c r="G250" s="321"/>
      <c r="H250" s="323"/>
      <c r="I250" s="321"/>
      <c r="J250" s="321"/>
    </row>
    <row r="251" spans="1:10" s="324" customFormat="1" x14ac:dyDescent="0.2">
      <c r="A251" s="321"/>
      <c r="B251" s="321"/>
      <c r="C251" s="321"/>
      <c r="D251" s="321"/>
      <c r="E251" s="321"/>
      <c r="F251" s="325"/>
      <c r="G251" s="321"/>
      <c r="H251" s="323"/>
      <c r="I251" s="321"/>
      <c r="J251" s="321"/>
    </row>
    <row r="252" spans="1:10" s="324" customFormat="1" x14ac:dyDescent="0.2">
      <c r="A252" s="321"/>
      <c r="B252" s="321"/>
      <c r="C252" s="321"/>
      <c r="D252" s="321"/>
      <c r="E252" s="321"/>
      <c r="F252" s="325"/>
      <c r="G252" s="321"/>
      <c r="H252" s="323"/>
      <c r="I252" s="321"/>
      <c r="J252" s="321"/>
    </row>
    <row r="253" spans="1:10" s="324" customFormat="1" x14ac:dyDescent="0.2">
      <c r="A253" s="321"/>
      <c r="B253" s="321"/>
      <c r="C253" s="321"/>
      <c r="D253" s="321"/>
      <c r="E253" s="321"/>
      <c r="F253" s="325"/>
      <c r="G253" s="321"/>
      <c r="H253" s="323"/>
      <c r="I253" s="321"/>
      <c r="J253" s="321"/>
    </row>
    <row r="254" spans="1:10" s="324" customFormat="1" x14ac:dyDescent="0.2">
      <c r="A254" s="321"/>
      <c r="B254" s="321"/>
      <c r="C254" s="321"/>
      <c r="D254" s="321"/>
      <c r="E254" s="321"/>
      <c r="F254" s="325"/>
      <c r="G254" s="321"/>
      <c r="H254" s="323"/>
      <c r="I254" s="321"/>
      <c r="J254" s="321"/>
    </row>
    <row r="255" spans="1:10" s="324" customFormat="1" x14ac:dyDescent="0.2">
      <c r="A255" s="321"/>
      <c r="B255" s="321"/>
      <c r="C255" s="321"/>
      <c r="D255" s="321"/>
      <c r="E255" s="321"/>
      <c r="F255" s="325"/>
      <c r="G255" s="321"/>
      <c r="H255" s="323"/>
      <c r="I255" s="321"/>
      <c r="J255" s="321"/>
    </row>
    <row r="256" spans="1:10" s="324" customFormat="1" x14ac:dyDescent="0.2">
      <c r="A256" s="321"/>
      <c r="B256" s="321"/>
      <c r="C256" s="321"/>
      <c r="D256" s="321"/>
      <c r="E256" s="321"/>
      <c r="F256" s="325"/>
      <c r="G256" s="321"/>
      <c r="H256" s="323"/>
      <c r="I256" s="321"/>
      <c r="J256" s="321"/>
    </row>
    <row r="257" spans="1:10" s="324" customFormat="1" x14ac:dyDescent="0.2">
      <c r="A257" s="321"/>
      <c r="B257" s="321"/>
      <c r="C257" s="321"/>
      <c r="D257" s="321"/>
      <c r="E257" s="321"/>
      <c r="F257" s="325"/>
      <c r="G257" s="321"/>
      <c r="H257" s="323"/>
      <c r="I257" s="321"/>
      <c r="J257" s="321"/>
    </row>
    <row r="258" spans="1:10" s="324" customFormat="1" x14ac:dyDescent="0.2">
      <c r="A258" s="321"/>
      <c r="B258" s="321"/>
      <c r="C258" s="321"/>
      <c r="D258" s="321"/>
      <c r="E258" s="321"/>
      <c r="F258" s="325"/>
      <c r="G258" s="321"/>
      <c r="H258" s="323"/>
      <c r="I258" s="321"/>
      <c r="J258" s="321"/>
    </row>
    <row r="259" spans="1:10" s="324" customFormat="1" x14ac:dyDescent="0.2">
      <c r="A259" s="321"/>
      <c r="B259" s="321"/>
      <c r="C259" s="321"/>
      <c r="D259" s="321"/>
      <c r="E259" s="321"/>
      <c r="F259" s="325"/>
      <c r="G259" s="321"/>
      <c r="H259" s="323"/>
      <c r="I259" s="321"/>
      <c r="J259" s="321"/>
    </row>
    <row r="260" spans="1:10" s="324" customFormat="1" x14ac:dyDescent="0.2">
      <c r="A260" s="321"/>
      <c r="B260" s="321"/>
      <c r="C260" s="321"/>
      <c r="D260" s="321"/>
      <c r="E260" s="321"/>
      <c r="F260" s="325"/>
      <c r="G260" s="321"/>
      <c r="H260" s="323"/>
      <c r="I260" s="321"/>
      <c r="J260" s="321"/>
    </row>
    <row r="261" spans="1:10" s="324" customFormat="1" x14ac:dyDescent="0.2">
      <c r="A261" s="321"/>
      <c r="B261" s="321"/>
      <c r="C261" s="321"/>
      <c r="D261" s="321"/>
      <c r="E261" s="321"/>
      <c r="F261" s="325"/>
      <c r="G261" s="321"/>
      <c r="H261" s="323"/>
      <c r="I261" s="321"/>
      <c r="J261" s="321"/>
    </row>
    <row r="262" spans="1:10" s="324" customFormat="1" x14ac:dyDescent="0.2">
      <c r="A262" s="321"/>
      <c r="B262" s="321"/>
      <c r="C262" s="321"/>
      <c r="D262" s="321"/>
      <c r="E262" s="321"/>
      <c r="F262" s="325"/>
      <c r="G262" s="321"/>
      <c r="H262" s="323"/>
      <c r="I262" s="321"/>
      <c r="J262" s="321"/>
    </row>
    <row r="263" spans="1:10" s="324" customFormat="1" x14ac:dyDescent="0.2">
      <c r="A263" s="321"/>
      <c r="B263" s="321"/>
      <c r="C263" s="321"/>
      <c r="D263" s="321"/>
      <c r="E263" s="321"/>
      <c r="F263" s="325"/>
      <c r="G263" s="321"/>
      <c r="H263" s="323"/>
      <c r="I263" s="321"/>
      <c r="J263" s="321"/>
    </row>
    <row r="264" spans="1:10" s="324" customFormat="1" x14ac:dyDescent="0.2">
      <c r="A264" s="321"/>
      <c r="B264" s="321"/>
      <c r="C264" s="321"/>
      <c r="D264" s="321"/>
      <c r="E264" s="321"/>
      <c r="F264" s="325"/>
      <c r="G264" s="321"/>
      <c r="H264" s="323"/>
      <c r="I264" s="321"/>
      <c r="J264" s="321"/>
    </row>
    <row r="265" spans="1:10" s="324" customFormat="1" x14ac:dyDescent="0.2">
      <c r="A265" s="321"/>
      <c r="B265" s="321"/>
      <c r="C265" s="321"/>
      <c r="D265" s="321"/>
      <c r="E265" s="321"/>
      <c r="F265" s="325"/>
      <c r="G265" s="321"/>
      <c r="H265" s="323"/>
      <c r="I265" s="321"/>
      <c r="J265" s="321"/>
    </row>
    <row r="266" spans="1:10" s="324" customFormat="1" x14ac:dyDescent="0.2">
      <c r="A266" s="321"/>
      <c r="B266" s="321"/>
      <c r="C266" s="321"/>
      <c r="D266" s="321"/>
      <c r="E266" s="321"/>
      <c r="F266" s="325"/>
      <c r="G266" s="321"/>
      <c r="H266" s="323"/>
      <c r="I266" s="321"/>
      <c r="J266" s="321"/>
    </row>
    <row r="267" spans="1:10" s="324" customFormat="1" x14ac:dyDescent="0.2">
      <c r="A267" s="321"/>
      <c r="B267" s="321"/>
      <c r="C267" s="321"/>
      <c r="D267" s="321"/>
      <c r="E267" s="321"/>
      <c r="F267" s="325"/>
      <c r="G267" s="321"/>
      <c r="H267" s="323"/>
      <c r="I267" s="321"/>
      <c r="J267" s="321"/>
    </row>
    <row r="268" spans="1:10" s="324" customFormat="1" x14ac:dyDescent="0.2">
      <c r="A268" s="321"/>
      <c r="B268" s="321"/>
      <c r="C268" s="321"/>
      <c r="D268" s="321"/>
      <c r="E268" s="321"/>
      <c r="F268" s="325"/>
      <c r="G268" s="321"/>
      <c r="H268" s="323"/>
      <c r="I268" s="321"/>
      <c r="J268" s="321"/>
    </row>
    <row r="269" spans="1:10" s="324" customFormat="1" x14ac:dyDescent="0.2">
      <c r="A269" s="321"/>
      <c r="B269" s="321"/>
      <c r="C269" s="321"/>
      <c r="D269" s="321"/>
      <c r="E269" s="321"/>
      <c r="F269" s="325"/>
      <c r="G269" s="321"/>
      <c r="H269" s="323"/>
      <c r="I269" s="321"/>
      <c r="J269" s="321"/>
    </row>
    <row r="270" spans="1:10" s="324" customFormat="1" x14ac:dyDescent="0.2">
      <c r="A270" s="321"/>
      <c r="B270" s="321"/>
      <c r="C270" s="321"/>
      <c r="D270" s="321"/>
      <c r="E270" s="321"/>
      <c r="F270" s="325"/>
      <c r="G270" s="321"/>
      <c r="H270" s="323"/>
      <c r="I270" s="321"/>
      <c r="J270" s="321"/>
    </row>
    <row r="271" spans="1:10" s="324" customFormat="1" x14ac:dyDescent="0.2">
      <c r="A271" s="321"/>
      <c r="B271" s="321"/>
      <c r="C271" s="321"/>
      <c r="D271" s="321"/>
      <c r="E271" s="321"/>
      <c r="F271" s="325"/>
      <c r="G271" s="321"/>
      <c r="H271" s="323"/>
      <c r="I271" s="321"/>
      <c r="J271" s="321"/>
    </row>
    <row r="272" spans="1:10" s="324" customFormat="1" x14ac:dyDescent="0.2">
      <c r="A272" s="321"/>
      <c r="B272" s="321"/>
      <c r="C272" s="321"/>
      <c r="D272" s="321"/>
      <c r="E272" s="321"/>
      <c r="F272" s="325"/>
      <c r="G272" s="321"/>
      <c r="H272" s="323"/>
      <c r="I272" s="321"/>
      <c r="J272" s="321"/>
    </row>
    <row r="273" spans="1:10" s="324" customFormat="1" x14ac:dyDescent="0.2">
      <c r="A273" s="321"/>
      <c r="B273" s="321"/>
      <c r="C273" s="321"/>
      <c r="D273" s="321"/>
      <c r="E273" s="321"/>
      <c r="F273" s="325"/>
      <c r="G273" s="321"/>
      <c r="H273" s="323"/>
      <c r="I273" s="321"/>
      <c r="J273" s="321"/>
    </row>
    <row r="274" spans="1:10" s="324" customFormat="1" x14ac:dyDescent="0.2">
      <c r="A274" s="321"/>
      <c r="B274" s="321"/>
      <c r="C274" s="321"/>
      <c r="D274" s="321"/>
      <c r="E274" s="321"/>
      <c r="F274" s="325"/>
      <c r="G274" s="321"/>
      <c r="H274" s="323"/>
      <c r="I274" s="321"/>
      <c r="J274" s="321"/>
    </row>
    <row r="275" spans="1:10" s="324" customFormat="1" x14ac:dyDescent="0.2">
      <c r="A275" s="321"/>
      <c r="B275" s="321"/>
      <c r="C275" s="321"/>
      <c r="D275" s="321"/>
      <c r="E275" s="321"/>
      <c r="F275" s="325"/>
      <c r="G275" s="321"/>
      <c r="H275" s="323"/>
      <c r="I275" s="321"/>
      <c r="J275" s="321"/>
    </row>
    <row r="276" spans="1:10" s="324" customFormat="1" x14ac:dyDescent="0.2">
      <c r="A276" s="321"/>
      <c r="B276" s="321"/>
      <c r="C276" s="321"/>
      <c r="D276" s="321"/>
      <c r="E276" s="321"/>
      <c r="F276" s="325"/>
      <c r="G276" s="321"/>
      <c r="H276" s="323"/>
      <c r="I276" s="321"/>
      <c r="J276" s="321"/>
    </row>
    <row r="277" spans="1:10" s="324" customFormat="1" x14ac:dyDescent="0.2">
      <c r="A277" s="321"/>
      <c r="B277" s="321"/>
      <c r="C277" s="321"/>
      <c r="D277" s="321"/>
      <c r="E277" s="321"/>
      <c r="F277" s="325"/>
      <c r="G277" s="321"/>
      <c r="H277" s="323"/>
      <c r="I277" s="321"/>
      <c r="J277" s="321"/>
    </row>
    <row r="278" spans="1:10" s="324" customFormat="1" x14ac:dyDescent="0.2">
      <c r="A278" s="321"/>
      <c r="B278" s="321"/>
      <c r="C278" s="321"/>
      <c r="D278" s="321"/>
      <c r="E278" s="321"/>
      <c r="F278" s="325"/>
      <c r="G278" s="321"/>
      <c r="H278" s="323"/>
      <c r="I278" s="321"/>
      <c r="J278" s="321"/>
    </row>
    <row r="279" spans="1:10" s="324" customFormat="1" x14ac:dyDescent="0.2">
      <c r="A279" s="321"/>
      <c r="B279" s="321"/>
      <c r="C279" s="321"/>
      <c r="D279" s="321"/>
      <c r="E279" s="321"/>
      <c r="F279" s="325"/>
      <c r="G279" s="321"/>
      <c r="H279" s="323"/>
      <c r="I279" s="321"/>
      <c r="J279" s="321"/>
    </row>
    <row r="280" spans="1:10" s="324" customFormat="1" x14ac:dyDescent="0.2">
      <c r="A280" s="321"/>
      <c r="B280" s="321"/>
      <c r="C280" s="321"/>
      <c r="D280" s="321"/>
      <c r="E280" s="321"/>
      <c r="F280" s="325"/>
      <c r="G280" s="321"/>
      <c r="H280" s="323"/>
      <c r="I280" s="321"/>
      <c r="J280" s="321"/>
    </row>
    <row r="281" spans="1:10" s="324" customFormat="1" x14ac:dyDescent="0.2">
      <c r="A281" s="321"/>
      <c r="B281" s="321"/>
      <c r="C281" s="321"/>
      <c r="D281" s="321"/>
      <c r="E281" s="321"/>
      <c r="F281" s="325"/>
      <c r="G281" s="321"/>
      <c r="H281" s="323"/>
      <c r="I281" s="321"/>
      <c r="J281" s="321"/>
    </row>
    <row r="282" spans="1:10" s="324" customFormat="1" x14ac:dyDescent="0.2">
      <c r="A282" s="321"/>
      <c r="B282" s="321"/>
      <c r="C282" s="321"/>
      <c r="D282" s="321"/>
      <c r="E282" s="321"/>
      <c r="F282" s="325"/>
      <c r="G282" s="321"/>
      <c r="H282" s="323"/>
      <c r="I282" s="321"/>
      <c r="J282" s="321"/>
    </row>
    <row r="283" spans="1:10" s="324" customFormat="1" x14ac:dyDescent="0.2">
      <c r="A283" s="321"/>
      <c r="B283" s="321"/>
      <c r="C283" s="321"/>
      <c r="D283" s="321"/>
      <c r="E283" s="321"/>
      <c r="F283" s="325"/>
      <c r="G283" s="321"/>
      <c r="H283" s="323"/>
      <c r="I283" s="321"/>
      <c r="J283" s="321"/>
    </row>
    <row r="284" spans="1:10" s="324" customFormat="1" x14ac:dyDescent="0.2">
      <c r="A284" s="321"/>
      <c r="B284" s="321"/>
      <c r="C284" s="321"/>
      <c r="D284" s="321"/>
      <c r="E284" s="321"/>
      <c r="F284" s="325"/>
      <c r="G284" s="321"/>
      <c r="H284" s="323"/>
      <c r="I284" s="321"/>
      <c r="J284" s="321"/>
    </row>
    <row r="285" spans="1:10" s="324" customFormat="1" x14ac:dyDescent="0.2">
      <c r="A285" s="321"/>
      <c r="B285" s="321"/>
      <c r="C285" s="321"/>
      <c r="D285" s="321"/>
      <c r="E285" s="321"/>
      <c r="F285" s="325"/>
      <c r="G285" s="321"/>
      <c r="H285" s="323"/>
      <c r="I285" s="321"/>
      <c r="J285" s="321"/>
    </row>
    <row r="286" spans="1:10" s="324" customFormat="1" x14ac:dyDescent="0.2">
      <c r="A286" s="321"/>
      <c r="B286" s="321"/>
      <c r="C286" s="321"/>
      <c r="D286" s="321"/>
      <c r="E286" s="321"/>
      <c r="F286" s="325"/>
      <c r="G286" s="321"/>
      <c r="H286" s="323"/>
      <c r="I286" s="321"/>
      <c r="J286" s="321"/>
    </row>
    <row r="287" spans="1:10" s="324" customFormat="1" x14ac:dyDescent="0.2">
      <c r="A287" s="321"/>
      <c r="B287" s="321"/>
      <c r="C287" s="321"/>
      <c r="D287" s="321"/>
      <c r="E287" s="321"/>
      <c r="F287" s="325"/>
      <c r="G287" s="321"/>
      <c r="H287" s="323"/>
      <c r="I287" s="321"/>
      <c r="J287" s="321"/>
    </row>
    <row r="288" spans="1:10" s="324" customFormat="1" x14ac:dyDescent="0.2">
      <c r="A288" s="321"/>
      <c r="B288" s="321"/>
      <c r="C288" s="321"/>
      <c r="D288" s="321"/>
      <c r="E288" s="321"/>
      <c r="F288" s="325"/>
      <c r="G288" s="321"/>
      <c r="H288" s="323"/>
      <c r="I288" s="321"/>
      <c r="J288" s="321"/>
    </row>
    <row r="289" spans="1:10" s="324" customFormat="1" x14ac:dyDescent="0.2">
      <c r="A289" s="321"/>
      <c r="B289" s="321"/>
      <c r="C289" s="321"/>
      <c r="D289" s="321"/>
      <c r="E289" s="321"/>
      <c r="F289" s="325"/>
      <c r="G289" s="321"/>
      <c r="H289" s="323"/>
      <c r="I289" s="321"/>
      <c r="J289" s="321"/>
    </row>
    <row r="290" spans="1:10" s="324" customFormat="1" x14ac:dyDescent="0.2">
      <c r="A290" s="321"/>
      <c r="B290" s="321"/>
      <c r="C290" s="321"/>
      <c r="D290" s="321"/>
      <c r="E290" s="321"/>
      <c r="F290" s="325"/>
      <c r="G290" s="321"/>
      <c r="H290" s="323"/>
      <c r="I290" s="321"/>
      <c r="J290" s="321"/>
    </row>
    <row r="291" spans="1:10" s="324" customFormat="1" x14ac:dyDescent="0.2">
      <c r="A291" s="321"/>
      <c r="B291" s="321"/>
      <c r="C291" s="321"/>
      <c r="D291" s="321"/>
      <c r="E291" s="321"/>
      <c r="F291" s="325"/>
      <c r="G291" s="321"/>
      <c r="H291" s="323"/>
      <c r="I291" s="321"/>
      <c r="J291" s="321"/>
    </row>
    <row r="292" spans="1:10" s="324" customFormat="1" x14ac:dyDescent="0.2">
      <c r="A292" s="321"/>
      <c r="B292" s="321"/>
      <c r="C292" s="321"/>
      <c r="D292" s="321"/>
      <c r="E292" s="321"/>
      <c r="F292" s="325"/>
      <c r="G292" s="321"/>
      <c r="H292" s="323"/>
      <c r="I292" s="321"/>
      <c r="J292" s="321"/>
    </row>
    <row r="293" spans="1:10" s="324" customFormat="1" x14ac:dyDescent="0.2">
      <c r="A293" s="321"/>
      <c r="B293" s="321"/>
      <c r="C293" s="321"/>
      <c r="D293" s="321"/>
      <c r="E293" s="321"/>
      <c r="F293" s="325"/>
      <c r="G293" s="321"/>
      <c r="H293" s="323"/>
      <c r="I293" s="321"/>
      <c r="J293" s="321"/>
    </row>
    <row r="294" spans="1:10" s="324" customFormat="1" x14ac:dyDescent="0.2">
      <c r="A294" s="321"/>
      <c r="B294" s="321"/>
      <c r="C294" s="321"/>
      <c r="D294" s="321"/>
      <c r="E294" s="321"/>
      <c r="F294" s="325"/>
      <c r="G294" s="321"/>
      <c r="H294" s="323"/>
      <c r="I294" s="321"/>
      <c r="J294" s="321"/>
    </row>
    <row r="295" spans="1:10" s="324" customFormat="1" x14ac:dyDescent="0.2">
      <c r="A295" s="321"/>
      <c r="B295" s="321"/>
      <c r="C295" s="321"/>
      <c r="D295" s="321"/>
      <c r="E295" s="321"/>
      <c r="F295" s="325"/>
      <c r="G295" s="321"/>
      <c r="H295" s="323"/>
      <c r="I295" s="321"/>
      <c r="J295" s="321"/>
    </row>
    <row r="296" spans="1:10" s="324" customFormat="1" x14ac:dyDescent="0.2">
      <c r="A296" s="321"/>
      <c r="B296" s="321"/>
      <c r="C296" s="321"/>
      <c r="D296" s="321"/>
      <c r="E296" s="321"/>
      <c r="F296" s="325"/>
      <c r="G296" s="321"/>
      <c r="H296" s="323"/>
      <c r="I296" s="321"/>
      <c r="J296" s="321"/>
    </row>
    <row r="297" spans="1:10" s="324" customFormat="1" x14ac:dyDescent="0.2">
      <c r="A297" s="321"/>
      <c r="B297" s="321"/>
      <c r="C297" s="321"/>
      <c r="D297" s="321"/>
      <c r="E297" s="321"/>
      <c r="F297" s="325"/>
      <c r="G297" s="321"/>
      <c r="H297" s="323"/>
      <c r="I297" s="321"/>
      <c r="J297" s="321"/>
    </row>
    <row r="298" spans="1:10" s="324" customFormat="1" x14ac:dyDescent="0.2">
      <c r="A298" s="321"/>
      <c r="B298" s="321"/>
      <c r="C298" s="321"/>
      <c r="D298" s="321"/>
      <c r="E298" s="321"/>
      <c r="F298" s="325"/>
      <c r="G298" s="321"/>
      <c r="H298" s="323"/>
      <c r="I298" s="321"/>
      <c r="J298" s="321"/>
    </row>
    <row r="299" spans="1:10" s="324" customFormat="1" x14ac:dyDescent="0.2">
      <c r="A299" s="321"/>
      <c r="B299" s="321"/>
      <c r="C299" s="321"/>
      <c r="D299" s="321"/>
      <c r="E299" s="321"/>
      <c r="F299" s="325"/>
      <c r="G299" s="321"/>
      <c r="H299" s="323"/>
      <c r="I299" s="321"/>
      <c r="J299" s="321"/>
    </row>
    <row r="300" spans="1:10" s="324" customFormat="1" x14ac:dyDescent="0.2">
      <c r="A300" s="321"/>
      <c r="B300" s="321"/>
      <c r="C300" s="321"/>
      <c r="D300" s="321"/>
      <c r="E300" s="321"/>
      <c r="F300" s="325"/>
      <c r="G300" s="321"/>
      <c r="H300" s="323"/>
      <c r="I300" s="321"/>
      <c r="J300" s="321"/>
    </row>
    <row r="301" spans="1:10" s="324" customFormat="1" x14ac:dyDescent="0.2">
      <c r="A301" s="321"/>
      <c r="B301" s="321"/>
      <c r="C301" s="321"/>
      <c r="D301" s="321"/>
      <c r="E301" s="321"/>
      <c r="F301" s="325"/>
      <c r="G301" s="321"/>
      <c r="H301" s="323"/>
      <c r="I301" s="321"/>
      <c r="J301" s="321"/>
    </row>
    <row r="302" spans="1:10" s="324" customFormat="1" x14ac:dyDescent="0.2">
      <c r="A302" s="321"/>
      <c r="B302" s="321"/>
      <c r="C302" s="321"/>
      <c r="D302" s="321"/>
      <c r="E302" s="321"/>
      <c r="F302" s="325"/>
      <c r="G302" s="321"/>
      <c r="H302" s="323"/>
      <c r="I302" s="321"/>
      <c r="J302" s="321"/>
    </row>
    <row r="303" spans="1:10" s="324" customFormat="1" x14ac:dyDescent="0.2">
      <c r="A303" s="321"/>
      <c r="B303" s="321"/>
      <c r="C303" s="321"/>
      <c r="D303" s="321"/>
      <c r="E303" s="321"/>
      <c r="F303" s="325"/>
      <c r="G303" s="321"/>
      <c r="H303" s="323"/>
      <c r="I303" s="321"/>
      <c r="J303" s="321"/>
    </row>
    <row r="304" spans="1:10" s="324" customFormat="1" x14ac:dyDescent="0.2">
      <c r="A304" s="321"/>
      <c r="B304" s="321"/>
      <c r="C304" s="321"/>
      <c r="D304" s="321"/>
      <c r="E304" s="321"/>
      <c r="F304" s="325"/>
      <c r="G304" s="321"/>
      <c r="H304" s="323"/>
      <c r="I304" s="321"/>
      <c r="J304" s="321"/>
    </row>
    <row r="305" spans="1:10" s="324" customFormat="1" x14ac:dyDescent="0.2">
      <c r="A305" s="321"/>
      <c r="B305" s="321"/>
      <c r="C305" s="321"/>
      <c r="D305" s="321"/>
      <c r="E305" s="321"/>
      <c r="F305" s="325"/>
      <c r="G305" s="321"/>
      <c r="H305" s="323"/>
      <c r="I305" s="321"/>
      <c r="J305" s="321"/>
    </row>
    <row r="306" spans="1:10" s="324" customFormat="1" x14ac:dyDescent="0.2">
      <c r="A306" s="321"/>
      <c r="B306" s="321"/>
      <c r="C306" s="321"/>
      <c r="D306" s="321"/>
      <c r="E306" s="321"/>
      <c r="F306" s="325"/>
      <c r="G306" s="321"/>
      <c r="H306" s="323"/>
      <c r="I306" s="321"/>
      <c r="J306" s="321"/>
    </row>
    <row r="307" spans="1:10" s="324" customFormat="1" x14ac:dyDescent="0.2">
      <c r="A307" s="321"/>
      <c r="B307" s="321"/>
      <c r="C307" s="321"/>
      <c r="D307" s="321"/>
      <c r="E307" s="321"/>
      <c r="F307" s="325"/>
      <c r="G307" s="321"/>
      <c r="H307" s="323"/>
      <c r="I307" s="321"/>
      <c r="J307" s="321"/>
    </row>
    <row r="308" spans="1:10" s="324" customFormat="1" x14ac:dyDescent="0.2">
      <c r="A308" s="321"/>
      <c r="B308" s="321"/>
      <c r="C308" s="321"/>
      <c r="D308" s="321"/>
      <c r="E308" s="321"/>
      <c r="F308" s="325"/>
      <c r="G308" s="321"/>
      <c r="H308" s="323"/>
      <c r="I308" s="321"/>
      <c r="J308" s="321"/>
    </row>
    <row r="309" spans="1:10" s="324" customFormat="1" x14ac:dyDescent="0.2">
      <c r="A309" s="321"/>
      <c r="B309" s="321"/>
      <c r="C309" s="321"/>
      <c r="D309" s="321"/>
      <c r="E309" s="321"/>
      <c r="F309" s="325"/>
      <c r="G309" s="321"/>
      <c r="H309" s="323"/>
      <c r="I309" s="321"/>
      <c r="J309" s="321"/>
    </row>
    <row r="310" spans="1:10" s="324" customFormat="1" x14ac:dyDescent="0.2">
      <c r="A310" s="321"/>
      <c r="B310" s="321"/>
      <c r="C310" s="321"/>
      <c r="D310" s="321"/>
      <c r="E310" s="321"/>
      <c r="F310" s="325"/>
      <c r="G310" s="321"/>
      <c r="H310" s="323"/>
      <c r="I310" s="321"/>
      <c r="J310" s="321"/>
    </row>
    <row r="311" spans="1:10" s="324" customFormat="1" x14ac:dyDescent="0.2">
      <c r="A311" s="321"/>
      <c r="B311" s="321"/>
      <c r="C311" s="321"/>
      <c r="D311" s="321"/>
      <c r="E311" s="321"/>
      <c r="F311" s="325"/>
      <c r="G311" s="321"/>
      <c r="H311" s="323"/>
      <c r="I311" s="321"/>
      <c r="J311" s="321"/>
    </row>
    <row r="312" spans="1:10" s="324" customFormat="1" x14ac:dyDescent="0.2">
      <c r="A312" s="321"/>
      <c r="B312" s="321"/>
      <c r="C312" s="321"/>
      <c r="D312" s="321"/>
      <c r="E312" s="321"/>
      <c r="F312" s="325"/>
      <c r="G312" s="321"/>
      <c r="H312" s="323"/>
      <c r="I312" s="321"/>
      <c r="J312" s="321"/>
    </row>
    <row r="313" spans="1:10" s="324" customFormat="1" x14ac:dyDescent="0.2">
      <c r="A313" s="321"/>
      <c r="B313" s="321"/>
      <c r="C313" s="321"/>
      <c r="D313" s="321"/>
      <c r="E313" s="321"/>
      <c r="F313" s="325"/>
      <c r="G313" s="321"/>
      <c r="H313" s="323"/>
      <c r="I313" s="321"/>
      <c r="J313" s="321"/>
    </row>
    <row r="314" spans="1:10" s="324" customFormat="1" x14ac:dyDescent="0.2">
      <c r="A314" s="321"/>
      <c r="B314" s="321"/>
      <c r="C314" s="321"/>
      <c r="D314" s="321"/>
      <c r="E314" s="321"/>
      <c r="F314" s="325"/>
      <c r="G314" s="321"/>
      <c r="H314" s="323"/>
      <c r="I314" s="321"/>
      <c r="J314" s="321"/>
    </row>
    <row r="315" spans="1:10" s="324" customFormat="1" x14ac:dyDescent="0.2">
      <c r="A315" s="321"/>
      <c r="B315" s="321"/>
      <c r="C315" s="321"/>
      <c r="D315" s="321"/>
      <c r="E315" s="321"/>
      <c r="F315" s="325"/>
      <c r="G315" s="321"/>
      <c r="H315" s="323"/>
      <c r="I315" s="321"/>
      <c r="J315" s="321"/>
    </row>
    <row r="316" spans="1:10" s="324" customFormat="1" x14ac:dyDescent="0.2">
      <c r="A316" s="321"/>
      <c r="B316" s="321"/>
      <c r="C316" s="321"/>
      <c r="D316" s="321"/>
      <c r="E316" s="321"/>
      <c r="F316" s="325"/>
      <c r="G316" s="321"/>
      <c r="H316" s="323"/>
      <c r="I316" s="321"/>
      <c r="J316" s="321"/>
    </row>
    <row r="317" spans="1:10" s="324" customFormat="1" x14ac:dyDescent="0.2">
      <c r="A317" s="321"/>
      <c r="B317" s="321"/>
      <c r="C317" s="321"/>
      <c r="D317" s="321"/>
      <c r="E317" s="321"/>
      <c r="F317" s="325"/>
      <c r="G317" s="321"/>
      <c r="H317" s="323"/>
      <c r="I317" s="321"/>
      <c r="J317" s="321"/>
    </row>
    <row r="318" spans="1:10" s="324" customFormat="1" x14ac:dyDescent="0.2">
      <c r="A318" s="321"/>
      <c r="B318" s="321"/>
      <c r="C318" s="321"/>
      <c r="D318" s="321"/>
      <c r="E318" s="321"/>
      <c r="F318" s="325"/>
      <c r="G318" s="321"/>
      <c r="H318" s="323"/>
      <c r="I318" s="321"/>
      <c r="J318" s="321"/>
    </row>
    <row r="319" spans="1:10" s="324" customFormat="1" x14ac:dyDescent="0.2">
      <c r="A319" s="321"/>
      <c r="B319" s="321"/>
      <c r="C319" s="321"/>
      <c r="D319" s="321"/>
      <c r="E319" s="321"/>
      <c r="F319" s="325"/>
      <c r="G319" s="321"/>
      <c r="H319" s="323"/>
      <c r="I319" s="321"/>
      <c r="J319" s="321"/>
    </row>
    <row r="320" spans="1:10" s="324" customFormat="1" x14ac:dyDescent="0.2">
      <c r="A320" s="321"/>
      <c r="B320" s="321"/>
      <c r="C320" s="321"/>
      <c r="D320" s="321"/>
      <c r="E320" s="321"/>
      <c r="F320" s="325"/>
      <c r="G320" s="321"/>
      <c r="H320" s="323"/>
      <c r="I320" s="321"/>
      <c r="J320" s="321"/>
    </row>
    <row r="321" spans="1:10" s="324" customFormat="1" x14ac:dyDescent="0.2">
      <c r="A321" s="321"/>
      <c r="B321" s="321"/>
      <c r="C321" s="321"/>
      <c r="D321" s="321"/>
      <c r="E321" s="321"/>
      <c r="F321" s="325"/>
      <c r="G321" s="321"/>
      <c r="H321" s="323"/>
      <c r="I321" s="321"/>
      <c r="J321" s="321"/>
    </row>
    <row r="322" spans="1:10" s="324" customFormat="1" x14ac:dyDescent="0.2">
      <c r="A322" s="321"/>
      <c r="B322" s="321"/>
      <c r="C322" s="321"/>
      <c r="D322" s="321"/>
      <c r="E322" s="321"/>
      <c r="F322" s="325"/>
      <c r="G322" s="321"/>
      <c r="H322" s="323"/>
      <c r="I322" s="321"/>
      <c r="J322" s="321"/>
    </row>
    <row r="323" spans="1:10" s="324" customFormat="1" x14ac:dyDescent="0.2">
      <c r="A323" s="321"/>
      <c r="B323" s="321"/>
      <c r="C323" s="321"/>
      <c r="D323" s="321"/>
      <c r="E323" s="321"/>
      <c r="F323" s="325"/>
      <c r="G323" s="321"/>
      <c r="H323" s="323"/>
      <c r="I323" s="321"/>
      <c r="J323" s="321"/>
    </row>
    <row r="324" spans="1:10" s="324" customFormat="1" x14ac:dyDescent="0.2">
      <c r="A324" s="321"/>
      <c r="B324" s="321"/>
      <c r="C324" s="321"/>
      <c r="D324" s="321"/>
      <c r="E324" s="321"/>
      <c r="F324" s="325"/>
      <c r="G324" s="321"/>
      <c r="H324" s="323"/>
      <c r="I324" s="321"/>
      <c r="J324" s="321"/>
    </row>
    <row r="325" spans="1:10" s="324" customFormat="1" x14ac:dyDescent="0.2">
      <c r="A325" s="321"/>
      <c r="B325" s="321"/>
      <c r="C325" s="321"/>
      <c r="D325" s="321"/>
      <c r="E325" s="321"/>
      <c r="F325" s="325"/>
      <c r="G325" s="321"/>
      <c r="H325" s="323"/>
      <c r="I325" s="321"/>
      <c r="J325" s="321"/>
    </row>
    <row r="326" spans="1:10" s="324" customFormat="1" x14ac:dyDescent="0.2">
      <c r="A326" s="321"/>
      <c r="B326" s="321"/>
      <c r="C326" s="321"/>
      <c r="D326" s="321"/>
      <c r="E326" s="321"/>
      <c r="F326" s="325"/>
      <c r="G326" s="321"/>
      <c r="H326" s="323"/>
      <c r="I326" s="321"/>
      <c r="J326" s="321"/>
    </row>
    <row r="327" spans="1:10" s="324" customFormat="1" x14ac:dyDescent="0.2">
      <c r="A327" s="321"/>
      <c r="B327" s="321"/>
      <c r="C327" s="321"/>
      <c r="D327" s="321"/>
      <c r="E327" s="321"/>
      <c r="F327" s="325"/>
      <c r="G327" s="321"/>
      <c r="H327" s="323"/>
      <c r="I327" s="321"/>
      <c r="J327" s="321"/>
    </row>
    <row r="328" spans="1:10" s="324" customFormat="1" x14ac:dyDescent="0.2">
      <c r="A328" s="321"/>
      <c r="B328" s="321"/>
      <c r="C328" s="321"/>
      <c r="D328" s="321"/>
      <c r="E328" s="321"/>
      <c r="F328" s="325"/>
      <c r="G328" s="321"/>
      <c r="H328" s="323"/>
      <c r="I328" s="321"/>
      <c r="J328" s="321"/>
    </row>
    <row r="329" spans="1:10" s="324" customFormat="1" x14ac:dyDescent="0.2">
      <c r="A329" s="321"/>
      <c r="B329" s="321"/>
      <c r="C329" s="321"/>
      <c r="D329" s="321"/>
      <c r="E329" s="321"/>
      <c r="F329" s="325"/>
      <c r="G329" s="321"/>
      <c r="H329" s="323"/>
      <c r="I329" s="321"/>
      <c r="J329" s="321"/>
    </row>
    <row r="330" spans="1:10" s="324" customFormat="1" x14ac:dyDescent="0.2">
      <c r="A330" s="321"/>
      <c r="B330" s="321"/>
      <c r="C330" s="321"/>
      <c r="D330" s="321"/>
      <c r="E330" s="321"/>
      <c r="F330" s="325"/>
      <c r="G330" s="321"/>
      <c r="H330" s="323"/>
      <c r="I330" s="321"/>
      <c r="J330" s="321"/>
    </row>
    <row r="331" spans="1:10" s="324" customFormat="1" x14ac:dyDescent="0.2">
      <c r="A331" s="321"/>
      <c r="B331" s="321"/>
      <c r="C331" s="321"/>
      <c r="D331" s="321"/>
      <c r="E331" s="321"/>
      <c r="F331" s="325"/>
      <c r="G331" s="321"/>
      <c r="H331" s="323"/>
      <c r="I331" s="321"/>
      <c r="J331" s="321"/>
    </row>
    <row r="332" spans="1:10" s="324" customFormat="1" x14ac:dyDescent="0.2">
      <c r="A332" s="321"/>
      <c r="B332" s="321"/>
      <c r="C332" s="321"/>
      <c r="D332" s="321"/>
      <c r="E332" s="321"/>
      <c r="F332" s="325"/>
      <c r="G332" s="321"/>
      <c r="H332" s="323"/>
      <c r="I332" s="321"/>
      <c r="J332" s="321"/>
    </row>
    <row r="333" spans="1:10" s="324" customFormat="1" x14ac:dyDescent="0.2">
      <c r="A333" s="321"/>
      <c r="B333" s="321"/>
      <c r="C333" s="321"/>
      <c r="D333" s="321"/>
      <c r="E333" s="321"/>
      <c r="F333" s="325"/>
      <c r="G333" s="321"/>
      <c r="H333" s="323"/>
      <c r="I333" s="321"/>
      <c r="J333" s="321"/>
    </row>
    <row r="334" spans="1:10" s="324" customFormat="1" x14ac:dyDescent="0.2">
      <c r="A334" s="321"/>
      <c r="B334" s="321"/>
      <c r="C334" s="321"/>
      <c r="D334" s="321"/>
      <c r="E334" s="321"/>
      <c r="F334" s="325"/>
      <c r="G334" s="321"/>
      <c r="H334" s="323"/>
      <c r="I334" s="321"/>
      <c r="J334" s="321"/>
    </row>
    <row r="335" spans="1:10" s="324" customFormat="1" x14ac:dyDescent="0.2">
      <c r="A335" s="321"/>
      <c r="B335" s="321"/>
      <c r="C335" s="321"/>
      <c r="D335" s="321"/>
      <c r="E335" s="321"/>
      <c r="F335" s="325"/>
      <c r="G335" s="321"/>
      <c r="H335" s="323"/>
      <c r="I335" s="321"/>
      <c r="J335" s="321"/>
    </row>
    <row r="336" spans="1:10" s="324" customFormat="1" x14ac:dyDescent="0.2">
      <c r="A336" s="321"/>
      <c r="B336" s="321"/>
      <c r="C336" s="321"/>
      <c r="D336" s="321"/>
      <c r="E336" s="321"/>
      <c r="F336" s="325"/>
      <c r="G336" s="321"/>
      <c r="H336" s="323"/>
      <c r="I336" s="321"/>
      <c r="J336" s="321"/>
    </row>
    <row r="337" spans="1:10" s="324" customFormat="1" x14ac:dyDescent="0.2">
      <c r="A337" s="321"/>
      <c r="B337" s="321"/>
      <c r="C337" s="321"/>
      <c r="D337" s="321"/>
      <c r="E337" s="321"/>
      <c r="F337" s="325"/>
      <c r="G337" s="321"/>
      <c r="H337" s="323"/>
      <c r="I337" s="321"/>
      <c r="J337" s="321"/>
    </row>
    <row r="338" spans="1:10" s="324" customFormat="1" x14ac:dyDescent="0.2">
      <c r="A338" s="321"/>
      <c r="B338" s="321"/>
      <c r="C338" s="321"/>
      <c r="D338" s="321"/>
      <c r="E338" s="321"/>
      <c r="F338" s="325"/>
      <c r="G338" s="321"/>
      <c r="H338" s="323"/>
      <c r="I338" s="321"/>
      <c r="J338" s="321"/>
    </row>
    <row r="339" spans="1:10" s="324" customFormat="1" x14ac:dyDescent="0.2">
      <c r="A339" s="321"/>
      <c r="B339" s="321"/>
      <c r="C339" s="321"/>
      <c r="D339" s="321"/>
      <c r="E339" s="321"/>
      <c r="F339" s="325"/>
      <c r="G339" s="321"/>
      <c r="H339" s="323"/>
      <c r="I339" s="321"/>
      <c r="J339" s="321"/>
    </row>
    <row r="340" spans="1:10" s="324" customFormat="1" x14ac:dyDescent="0.2">
      <c r="A340" s="321"/>
      <c r="B340" s="321"/>
      <c r="C340" s="321"/>
      <c r="D340" s="321"/>
      <c r="E340" s="321"/>
      <c r="F340" s="325"/>
      <c r="G340" s="321"/>
      <c r="H340" s="323"/>
      <c r="I340" s="321"/>
      <c r="J340" s="321"/>
    </row>
    <row r="341" spans="1:10" s="324" customFormat="1" x14ac:dyDescent="0.2">
      <c r="A341" s="321"/>
      <c r="B341" s="321"/>
      <c r="C341" s="321"/>
      <c r="D341" s="321"/>
      <c r="E341" s="321"/>
      <c r="F341" s="325"/>
      <c r="G341" s="321"/>
      <c r="H341" s="323"/>
      <c r="I341" s="321"/>
      <c r="J341" s="321"/>
    </row>
    <row r="342" spans="1:10" s="324" customFormat="1" x14ac:dyDescent="0.2">
      <c r="A342" s="321"/>
      <c r="B342" s="321"/>
      <c r="C342" s="321"/>
      <c r="D342" s="321"/>
      <c r="E342" s="321"/>
      <c r="F342" s="325"/>
      <c r="G342" s="321"/>
      <c r="H342" s="323"/>
      <c r="I342" s="321"/>
      <c r="J342" s="321"/>
    </row>
    <row r="343" spans="1:10" s="324" customFormat="1" x14ac:dyDescent="0.2">
      <c r="A343" s="321"/>
      <c r="B343" s="321"/>
      <c r="C343" s="321"/>
      <c r="D343" s="321"/>
      <c r="E343" s="321"/>
      <c r="F343" s="325"/>
      <c r="G343" s="321"/>
      <c r="H343" s="323"/>
      <c r="I343" s="321"/>
      <c r="J343" s="321"/>
    </row>
    <row r="344" spans="1:10" s="324" customFormat="1" x14ac:dyDescent="0.2">
      <c r="A344" s="321"/>
      <c r="B344" s="321"/>
      <c r="C344" s="321"/>
      <c r="D344" s="321"/>
      <c r="E344" s="321"/>
      <c r="F344" s="325"/>
      <c r="G344" s="321"/>
      <c r="H344" s="323"/>
      <c r="I344" s="321"/>
      <c r="J344" s="321"/>
    </row>
    <row r="345" spans="1:10" s="324" customFormat="1" x14ac:dyDescent="0.2">
      <c r="A345" s="321"/>
      <c r="B345" s="321"/>
      <c r="C345" s="321"/>
      <c r="D345" s="321"/>
      <c r="E345" s="321"/>
      <c r="F345" s="325"/>
      <c r="G345" s="321"/>
      <c r="H345" s="323"/>
      <c r="I345" s="321"/>
      <c r="J345" s="321"/>
    </row>
    <row r="346" spans="1:10" s="324" customFormat="1" x14ac:dyDescent="0.2">
      <c r="A346" s="321"/>
      <c r="B346" s="321"/>
      <c r="C346" s="321"/>
      <c r="D346" s="321"/>
      <c r="E346" s="321"/>
      <c r="F346" s="325"/>
      <c r="G346" s="321"/>
      <c r="H346" s="323"/>
      <c r="I346" s="321"/>
      <c r="J346" s="321"/>
    </row>
    <row r="347" spans="1:10" s="324" customFormat="1" x14ac:dyDescent="0.2">
      <c r="A347" s="321"/>
      <c r="B347" s="321"/>
      <c r="C347" s="321"/>
      <c r="D347" s="321"/>
      <c r="E347" s="321"/>
      <c r="F347" s="325"/>
      <c r="G347" s="321"/>
      <c r="H347" s="323"/>
      <c r="I347" s="321"/>
      <c r="J347" s="321"/>
    </row>
    <row r="348" spans="1:10" s="324" customFormat="1" x14ac:dyDescent="0.2">
      <c r="A348" s="321"/>
      <c r="B348" s="321"/>
      <c r="C348" s="321"/>
      <c r="D348" s="321"/>
      <c r="E348" s="321"/>
      <c r="F348" s="325"/>
      <c r="G348" s="321"/>
      <c r="H348" s="323"/>
      <c r="I348" s="321"/>
      <c r="J348" s="321"/>
    </row>
    <row r="349" spans="1:10" s="324" customFormat="1" x14ac:dyDescent="0.2">
      <c r="A349" s="321"/>
      <c r="B349" s="321"/>
      <c r="C349" s="321"/>
      <c r="D349" s="321"/>
      <c r="E349" s="321"/>
      <c r="F349" s="325"/>
      <c r="G349" s="321"/>
      <c r="H349" s="323"/>
      <c r="I349" s="321"/>
      <c r="J349" s="321"/>
    </row>
    <row r="350" spans="1:10" s="324" customFormat="1" x14ac:dyDescent="0.2">
      <c r="A350" s="321"/>
      <c r="B350" s="321"/>
      <c r="C350" s="321"/>
      <c r="D350" s="321"/>
      <c r="E350" s="321"/>
      <c r="F350" s="325"/>
      <c r="G350" s="321"/>
      <c r="H350" s="323"/>
      <c r="I350" s="321"/>
      <c r="J350" s="321"/>
    </row>
    <row r="351" spans="1:10" s="324" customFormat="1" x14ac:dyDescent="0.2">
      <c r="A351" s="321"/>
      <c r="B351" s="321"/>
      <c r="C351" s="321"/>
      <c r="D351" s="321"/>
      <c r="E351" s="321"/>
      <c r="F351" s="325"/>
      <c r="G351" s="321"/>
      <c r="H351" s="323"/>
      <c r="I351" s="321"/>
      <c r="J351" s="321"/>
    </row>
    <row r="352" spans="1:10" s="324" customFormat="1" x14ac:dyDescent="0.2">
      <c r="A352" s="321"/>
      <c r="B352" s="321"/>
      <c r="C352" s="321"/>
      <c r="D352" s="321"/>
      <c r="E352" s="321"/>
      <c r="F352" s="325"/>
      <c r="G352" s="321"/>
      <c r="H352" s="323"/>
      <c r="I352" s="321"/>
      <c r="J352" s="321"/>
    </row>
    <row r="353" spans="1:10" s="324" customFormat="1" x14ac:dyDescent="0.2">
      <c r="A353" s="321"/>
      <c r="B353" s="321"/>
      <c r="C353" s="321"/>
      <c r="D353" s="321"/>
      <c r="E353" s="321"/>
      <c r="F353" s="325"/>
      <c r="G353" s="321"/>
      <c r="H353" s="323"/>
      <c r="I353" s="321"/>
      <c r="J353" s="321"/>
    </row>
    <row r="354" spans="1:10" s="324" customFormat="1" x14ac:dyDescent="0.2">
      <c r="A354" s="321"/>
      <c r="B354" s="321"/>
      <c r="C354" s="321"/>
      <c r="D354" s="321"/>
      <c r="E354" s="321"/>
      <c r="F354" s="325"/>
      <c r="G354" s="321"/>
      <c r="H354" s="323"/>
      <c r="I354" s="321"/>
      <c r="J354" s="321"/>
    </row>
    <row r="355" spans="1:10" s="324" customFormat="1" x14ac:dyDescent="0.2">
      <c r="A355" s="321"/>
      <c r="B355" s="321"/>
      <c r="C355" s="321"/>
      <c r="D355" s="321"/>
      <c r="E355" s="321"/>
      <c r="F355" s="325"/>
      <c r="G355" s="321"/>
      <c r="H355" s="323"/>
      <c r="I355" s="321"/>
      <c r="J355" s="321"/>
    </row>
    <row r="356" spans="1:10" s="324" customFormat="1" x14ac:dyDescent="0.2">
      <c r="A356" s="321"/>
      <c r="B356" s="321"/>
      <c r="C356" s="321"/>
      <c r="D356" s="321"/>
      <c r="E356" s="321"/>
      <c r="F356" s="325"/>
      <c r="G356" s="321"/>
      <c r="H356" s="323"/>
      <c r="I356" s="321"/>
      <c r="J356" s="321"/>
    </row>
    <row r="357" spans="1:10" s="324" customFormat="1" x14ac:dyDescent="0.2">
      <c r="A357" s="321"/>
      <c r="B357" s="321"/>
      <c r="C357" s="321"/>
      <c r="D357" s="321"/>
      <c r="E357" s="321"/>
      <c r="F357" s="325"/>
      <c r="G357" s="321"/>
      <c r="H357" s="323"/>
      <c r="I357" s="321"/>
      <c r="J357" s="321"/>
    </row>
    <row r="358" spans="1:10" s="324" customFormat="1" x14ac:dyDescent="0.2">
      <c r="A358" s="321"/>
      <c r="B358" s="321"/>
      <c r="C358" s="321"/>
      <c r="D358" s="321"/>
      <c r="E358" s="321"/>
      <c r="F358" s="325"/>
      <c r="G358" s="321"/>
      <c r="H358" s="323"/>
      <c r="I358" s="321"/>
      <c r="J358" s="321"/>
    </row>
    <row r="359" spans="1:10" s="324" customFormat="1" x14ac:dyDescent="0.2">
      <c r="F359" s="326"/>
      <c r="H359" s="327"/>
    </row>
    <row r="360" spans="1:10" s="324" customFormat="1" x14ac:dyDescent="0.2">
      <c r="F360" s="326"/>
      <c r="H360" s="327"/>
    </row>
    <row r="361" spans="1:10" s="324" customFormat="1" x14ac:dyDescent="0.2">
      <c r="F361" s="326"/>
      <c r="H361" s="327"/>
    </row>
    <row r="362" spans="1:10" s="324" customFormat="1" x14ac:dyDescent="0.2">
      <c r="F362" s="326"/>
      <c r="H362" s="327"/>
    </row>
    <row r="363" spans="1:10" s="324" customFormat="1" x14ac:dyDescent="0.2">
      <c r="F363" s="326"/>
      <c r="H363" s="327"/>
    </row>
    <row r="364" spans="1:10" s="324" customFormat="1" x14ac:dyDescent="0.2">
      <c r="F364" s="326"/>
      <c r="H364" s="327"/>
    </row>
    <row r="365" spans="1:10" s="324" customFormat="1" x14ac:dyDescent="0.2">
      <c r="F365" s="326"/>
      <c r="H365" s="327"/>
    </row>
    <row r="366" spans="1:10" s="324" customFormat="1" x14ac:dyDescent="0.2">
      <c r="F366" s="326"/>
      <c r="H366" s="327"/>
    </row>
    <row r="367" spans="1:10" s="324" customFormat="1" x14ac:dyDescent="0.2">
      <c r="F367" s="326"/>
      <c r="H367" s="327"/>
    </row>
    <row r="368" spans="1:10" s="324" customFormat="1" x14ac:dyDescent="0.2">
      <c r="F368" s="326"/>
      <c r="H368" s="327"/>
    </row>
    <row r="369" spans="6:8" s="324" customFormat="1" x14ac:dyDescent="0.2">
      <c r="F369" s="326"/>
      <c r="H369" s="327"/>
    </row>
    <row r="370" spans="6:8" s="324" customFormat="1" x14ac:dyDescent="0.2">
      <c r="F370" s="326"/>
      <c r="H370" s="327"/>
    </row>
    <row r="371" spans="6:8" s="324" customFormat="1" x14ac:dyDescent="0.2">
      <c r="F371" s="326"/>
      <c r="H371" s="327"/>
    </row>
    <row r="372" spans="6:8" s="324" customFormat="1" x14ac:dyDescent="0.2">
      <c r="F372" s="326"/>
      <c r="H372" s="327"/>
    </row>
    <row r="373" spans="6:8" s="324" customFormat="1" x14ac:dyDescent="0.2">
      <c r="F373" s="326"/>
      <c r="H373" s="327"/>
    </row>
    <row r="374" spans="6:8" s="324" customFormat="1" x14ac:dyDescent="0.2">
      <c r="F374" s="326"/>
      <c r="H374" s="327"/>
    </row>
    <row r="375" spans="6:8" s="324" customFormat="1" x14ac:dyDescent="0.2">
      <c r="F375" s="326"/>
      <c r="H375" s="327"/>
    </row>
    <row r="376" spans="6:8" s="324" customFormat="1" x14ac:dyDescent="0.2">
      <c r="F376" s="326"/>
      <c r="H376" s="327"/>
    </row>
    <row r="377" spans="6:8" s="324" customFormat="1" x14ac:dyDescent="0.2">
      <c r="F377" s="326"/>
      <c r="H377" s="327"/>
    </row>
    <row r="378" spans="6:8" s="324" customFormat="1" x14ac:dyDescent="0.2">
      <c r="F378" s="326"/>
      <c r="H378" s="327"/>
    </row>
    <row r="379" spans="6:8" s="324" customFormat="1" x14ac:dyDescent="0.2">
      <c r="F379" s="326"/>
      <c r="H379" s="327"/>
    </row>
    <row r="380" spans="6:8" s="324" customFormat="1" x14ac:dyDescent="0.2">
      <c r="F380" s="326"/>
      <c r="H380" s="327"/>
    </row>
    <row r="381" spans="6:8" s="324" customFormat="1" x14ac:dyDescent="0.2">
      <c r="F381" s="326"/>
      <c r="H381" s="327"/>
    </row>
    <row r="382" spans="6:8" s="324" customFormat="1" x14ac:dyDescent="0.2">
      <c r="F382" s="326"/>
      <c r="H382" s="327"/>
    </row>
    <row r="383" spans="6:8" s="324" customFormat="1" x14ac:dyDescent="0.2">
      <c r="F383" s="326"/>
      <c r="H383" s="327"/>
    </row>
    <row r="384" spans="6:8" s="324" customFormat="1" x14ac:dyDescent="0.2">
      <c r="F384" s="326"/>
      <c r="H384" s="327"/>
    </row>
    <row r="385" spans="6:8" s="324" customFormat="1" x14ac:dyDescent="0.2">
      <c r="F385" s="326"/>
      <c r="H385" s="327"/>
    </row>
    <row r="386" spans="6:8" s="324" customFormat="1" x14ac:dyDescent="0.2">
      <c r="F386" s="326"/>
      <c r="H386" s="327"/>
    </row>
    <row r="387" spans="6:8" s="324" customFormat="1" x14ac:dyDescent="0.2">
      <c r="F387" s="326"/>
      <c r="H387" s="327"/>
    </row>
    <row r="388" spans="6:8" s="324" customFormat="1" x14ac:dyDescent="0.2">
      <c r="F388" s="326"/>
      <c r="H388" s="327"/>
    </row>
    <row r="389" spans="6:8" s="324" customFormat="1" x14ac:dyDescent="0.2">
      <c r="F389" s="326"/>
      <c r="H389" s="327"/>
    </row>
    <row r="390" spans="6:8" s="324" customFormat="1" x14ac:dyDescent="0.2">
      <c r="F390" s="326"/>
      <c r="H390" s="327"/>
    </row>
    <row r="391" spans="6:8" s="324" customFormat="1" x14ac:dyDescent="0.2">
      <c r="F391" s="326"/>
      <c r="H391" s="327"/>
    </row>
    <row r="392" spans="6:8" s="324" customFormat="1" x14ac:dyDescent="0.2">
      <c r="F392" s="326"/>
      <c r="H392" s="327"/>
    </row>
    <row r="393" spans="6:8" s="324" customFormat="1" x14ac:dyDescent="0.2">
      <c r="F393" s="326"/>
      <c r="H393" s="327"/>
    </row>
    <row r="394" spans="6:8" s="324" customFormat="1" x14ac:dyDescent="0.2">
      <c r="F394" s="326"/>
      <c r="H394" s="327"/>
    </row>
    <row r="395" spans="6:8" s="324" customFormat="1" x14ac:dyDescent="0.2">
      <c r="F395" s="326"/>
      <c r="H395" s="327"/>
    </row>
    <row r="396" spans="6:8" s="324" customFormat="1" x14ac:dyDescent="0.2">
      <c r="F396" s="326"/>
      <c r="H396" s="327"/>
    </row>
    <row r="397" spans="6:8" s="324" customFormat="1" x14ac:dyDescent="0.2">
      <c r="F397" s="326"/>
      <c r="H397" s="327"/>
    </row>
    <row r="398" spans="6:8" s="324" customFormat="1" x14ac:dyDescent="0.2">
      <c r="F398" s="326"/>
      <c r="H398" s="327"/>
    </row>
    <row r="399" spans="6:8" s="324" customFormat="1" x14ac:dyDescent="0.2">
      <c r="F399" s="326"/>
      <c r="H399" s="327"/>
    </row>
    <row r="400" spans="6:8" s="324" customFormat="1" x14ac:dyDescent="0.2">
      <c r="F400" s="326"/>
      <c r="H400" s="327"/>
    </row>
    <row r="401" spans="6:8" s="324" customFormat="1" x14ac:dyDescent="0.2">
      <c r="F401" s="326"/>
      <c r="H401" s="327"/>
    </row>
    <row r="402" spans="6:8" s="324" customFormat="1" x14ac:dyDescent="0.2">
      <c r="F402" s="326"/>
      <c r="H402" s="327"/>
    </row>
    <row r="403" spans="6:8" s="324" customFormat="1" x14ac:dyDescent="0.2">
      <c r="F403" s="326"/>
      <c r="H403" s="327"/>
    </row>
    <row r="404" spans="6:8" s="324" customFormat="1" x14ac:dyDescent="0.2">
      <c r="F404" s="326"/>
      <c r="H404" s="327"/>
    </row>
    <row r="405" spans="6:8" s="324" customFormat="1" x14ac:dyDescent="0.2">
      <c r="F405" s="326"/>
      <c r="H405" s="327"/>
    </row>
    <row r="406" spans="6:8" s="324" customFormat="1" x14ac:dyDescent="0.2">
      <c r="F406" s="326"/>
      <c r="H406" s="327"/>
    </row>
    <row r="407" spans="6:8" s="324" customFormat="1" x14ac:dyDescent="0.2">
      <c r="F407" s="326"/>
      <c r="H407" s="327"/>
    </row>
    <row r="408" spans="6:8" s="324" customFormat="1" x14ac:dyDescent="0.2">
      <c r="F408" s="326"/>
      <c r="H408" s="327"/>
    </row>
    <row r="409" spans="6:8" s="324" customFormat="1" x14ac:dyDescent="0.2">
      <c r="F409" s="326"/>
      <c r="H409" s="327"/>
    </row>
    <row r="410" spans="6:8" s="324" customFormat="1" x14ac:dyDescent="0.2">
      <c r="F410" s="326"/>
      <c r="H410" s="327"/>
    </row>
    <row r="411" spans="6:8" s="324" customFormat="1" x14ac:dyDescent="0.2">
      <c r="F411" s="326"/>
      <c r="H411" s="327"/>
    </row>
    <row r="412" spans="6:8" s="324" customFormat="1" x14ac:dyDescent="0.2">
      <c r="F412" s="326"/>
      <c r="H412" s="327"/>
    </row>
    <row r="413" spans="6:8" s="324" customFormat="1" x14ac:dyDescent="0.2">
      <c r="F413" s="326"/>
      <c r="H413" s="327"/>
    </row>
    <row r="414" spans="6:8" s="324" customFormat="1" x14ac:dyDescent="0.2">
      <c r="F414" s="326"/>
      <c r="H414" s="327"/>
    </row>
    <row r="415" spans="6:8" s="324" customFormat="1" x14ac:dyDescent="0.2">
      <c r="F415" s="326"/>
      <c r="H415" s="327"/>
    </row>
    <row r="416" spans="6:8" s="324" customFormat="1" x14ac:dyDescent="0.2">
      <c r="F416" s="326"/>
      <c r="H416" s="327"/>
    </row>
    <row r="417" spans="6:8" s="324" customFormat="1" x14ac:dyDescent="0.2">
      <c r="F417" s="326"/>
      <c r="H417" s="327"/>
    </row>
    <row r="418" spans="6:8" s="324" customFormat="1" x14ac:dyDescent="0.2">
      <c r="F418" s="326"/>
      <c r="H418" s="327"/>
    </row>
    <row r="419" spans="6:8" s="324" customFormat="1" x14ac:dyDescent="0.2">
      <c r="F419" s="326"/>
      <c r="H419" s="327"/>
    </row>
    <row r="420" spans="6:8" s="324" customFormat="1" x14ac:dyDescent="0.2">
      <c r="F420" s="326"/>
      <c r="H420" s="327"/>
    </row>
    <row r="421" spans="6:8" s="324" customFormat="1" x14ac:dyDescent="0.2">
      <c r="F421" s="326"/>
      <c r="H421" s="327"/>
    </row>
    <row r="422" spans="6:8" s="324" customFormat="1" x14ac:dyDescent="0.2">
      <c r="F422" s="326"/>
      <c r="H422" s="327"/>
    </row>
    <row r="423" spans="6:8" s="324" customFormat="1" x14ac:dyDescent="0.2">
      <c r="F423" s="326"/>
      <c r="H423" s="327"/>
    </row>
    <row r="424" spans="6:8" s="324" customFormat="1" x14ac:dyDescent="0.2">
      <c r="F424" s="326"/>
      <c r="H424" s="327"/>
    </row>
    <row r="425" spans="6:8" s="324" customFormat="1" x14ac:dyDescent="0.2">
      <c r="F425" s="326"/>
      <c r="H425" s="327"/>
    </row>
    <row r="426" spans="6:8" s="324" customFormat="1" x14ac:dyDescent="0.2">
      <c r="F426" s="326"/>
      <c r="H426" s="327"/>
    </row>
    <row r="427" spans="6:8" s="324" customFormat="1" x14ac:dyDescent="0.2">
      <c r="F427" s="326"/>
      <c r="H427" s="327"/>
    </row>
    <row r="428" spans="6:8" s="324" customFormat="1" x14ac:dyDescent="0.2">
      <c r="F428" s="326"/>
      <c r="H428" s="327"/>
    </row>
    <row r="429" spans="6:8" s="324" customFormat="1" x14ac:dyDescent="0.2">
      <c r="F429" s="326"/>
      <c r="H429" s="327"/>
    </row>
    <row r="430" spans="6:8" s="324" customFormat="1" x14ac:dyDescent="0.2">
      <c r="F430" s="326"/>
      <c r="H430" s="327"/>
    </row>
    <row r="431" spans="6:8" s="324" customFormat="1" x14ac:dyDescent="0.2">
      <c r="F431" s="326"/>
      <c r="H431" s="327"/>
    </row>
    <row r="432" spans="6:8" s="324" customFormat="1" x14ac:dyDescent="0.2">
      <c r="F432" s="326"/>
      <c r="H432" s="327"/>
    </row>
    <row r="433" spans="6:8" s="324" customFormat="1" x14ac:dyDescent="0.2">
      <c r="F433" s="326"/>
      <c r="H433" s="327"/>
    </row>
    <row r="434" spans="6:8" s="324" customFormat="1" x14ac:dyDescent="0.2">
      <c r="F434" s="326"/>
      <c r="H434" s="327"/>
    </row>
    <row r="435" spans="6:8" s="324" customFormat="1" x14ac:dyDescent="0.2">
      <c r="F435" s="326"/>
      <c r="H435" s="327"/>
    </row>
    <row r="436" spans="6:8" s="324" customFormat="1" x14ac:dyDescent="0.2">
      <c r="F436" s="326"/>
      <c r="H436" s="327"/>
    </row>
    <row r="437" spans="6:8" s="324" customFormat="1" x14ac:dyDescent="0.2">
      <c r="F437" s="326"/>
      <c r="H437" s="327"/>
    </row>
    <row r="438" spans="6:8" s="324" customFormat="1" x14ac:dyDescent="0.2">
      <c r="F438" s="326"/>
      <c r="H438" s="327"/>
    </row>
    <row r="439" spans="6:8" s="324" customFormat="1" x14ac:dyDescent="0.2">
      <c r="F439" s="326"/>
      <c r="H439" s="327"/>
    </row>
    <row r="440" spans="6:8" s="324" customFormat="1" x14ac:dyDescent="0.2">
      <c r="F440" s="326"/>
      <c r="H440" s="327"/>
    </row>
    <row r="441" spans="6:8" s="324" customFormat="1" x14ac:dyDescent="0.2">
      <c r="F441" s="326"/>
      <c r="H441" s="327"/>
    </row>
    <row r="442" spans="6:8" s="324" customFormat="1" x14ac:dyDescent="0.2">
      <c r="F442" s="326"/>
      <c r="H442" s="327"/>
    </row>
    <row r="443" spans="6:8" s="324" customFormat="1" x14ac:dyDescent="0.2">
      <c r="F443" s="326"/>
      <c r="H443" s="327"/>
    </row>
    <row r="444" spans="6:8" s="324" customFormat="1" x14ac:dyDescent="0.2">
      <c r="F444" s="326"/>
      <c r="H444" s="327"/>
    </row>
    <row r="445" spans="6:8" s="324" customFormat="1" x14ac:dyDescent="0.2">
      <c r="F445" s="326"/>
      <c r="H445" s="327"/>
    </row>
    <row r="446" spans="6:8" s="324" customFormat="1" x14ac:dyDescent="0.2">
      <c r="F446" s="326"/>
      <c r="H446" s="327"/>
    </row>
    <row r="447" spans="6:8" s="324" customFormat="1" x14ac:dyDescent="0.2">
      <c r="F447" s="326"/>
      <c r="H447" s="327"/>
    </row>
    <row r="448" spans="6:8" s="324" customFormat="1" x14ac:dyDescent="0.2">
      <c r="F448" s="326"/>
      <c r="H448" s="327"/>
    </row>
    <row r="449" spans="6:8" s="324" customFormat="1" x14ac:dyDescent="0.2">
      <c r="F449" s="326"/>
      <c r="H449" s="327"/>
    </row>
    <row r="450" spans="6:8" s="324" customFormat="1" x14ac:dyDescent="0.2">
      <c r="F450" s="326"/>
      <c r="H450" s="327"/>
    </row>
    <row r="451" spans="6:8" s="324" customFormat="1" x14ac:dyDescent="0.2">
      <c r="F451" s="326"/>
      <c r="H451" s="327"/>
    </row>
    <row r="452" spans="6:8" s="324" customFormat="1" x14ac:dyDescent="0.2">
      <c r="F452" s="326"/>
      <c r="H452" s="327"/>
    </row>
    <row r="453" spans="6:8" s="324" customFormat="1" x14ac:dyDescent="0.2">
      <c r="F453" s="326"/>
      <c r="H453" s="327"/>
    </row>
    <row r="454" spans="6:8" s="324" customFormat="1" x14ac:dyDescent="0.2">
      <c r="F454" s="326"/>
      <c r="H454" s="327"/>
    </row>
    <row r="455" spans="6:8" s="324" customFormat="1" x14ac:dyDescent="0.2">
      <c r="F455" s="326"/>
      <c r="H455" s="327"/>
    </row>
    <row r="456" spans="6:8" s="324" customFormat="1" x14ac:dyDescent="0.2">
      <c r="F456" s="326"/>
      <c r="H456" s="327"/>
    </row>
    <row r="457" spans="6:8" s="324" customFormat="1" x14ac:dyDescent="0.2">
      <c r="F457" s="326"/>
      <c r="H457" s="327"/>
    </row>
    <row r="458" spans="6:8" s="324" customFormat="1" x14ac:dyDescent="0.2">
      <c r="F458" s="326"/>
      <c r="H458" s="327"/>
    </row>
    <row r="459" spans="6:8" s="324" customFormat="1" x14ac:dyDescent="0.2">
      <c r="F459" s="326"/>
      <c r="H459" s="327"/>
    </row>
    <row r="460" spans="6:8" s="324" customFormat="1" x14ac:dyDescent="0.2">
      <c r="F460" s="326"/>
      <c r="H460" s="327"/>
    </row>
    <row r="461" spans="6:8" s="324" customFormat="1" x14ac:dyDescent="0.2">
      <c r="F461" s="326"/>
      <c r="H461" s="327"/>
    </row>
    <row r="462" spans="6:8" s="324" customFormat="1" x14ac:dyDescent="0.2">
      <c r="F462" s="326"/>
      <c r="H462" s="327"/>
    </row>
    <row r="463" spans="6:8" s="324" customFormat="1" x14ac:dyDescent="0.2">
      <c r="F463" s="326"/>
      <c r="H463" s="327"/>
    </row>
    <row r="464" spans="6:8" s="324" customFormat="1" x14ac:dyDescent="0.2">
      <c r="F464" s="326"/>
      <c r="H464" s="327"/>
    </row>
    <row r="465" spans="6:8" s="324" customFormat="1" x14ac:dyDescent="0.2">
      <c r="F465" s="326"/>
      <c r="H465" s="327"/>
    </row>
    <row r="466" spans="6:8" s="324" customFormat="1" x14ac:dyDescent="0.2">
      <c r="F466" s="326"/>
      <c r="H466" s="327"/>
    </row>
    <row r="467" spans="6:8" s="324" customFormat="1" x14ac:dyDescent="0.2">
      <c r="F467" s="326"/>
      <c r="H467" s="327"/>
    </row>
    <row r="468" spans="6:8" s="324" customFormat="1" x14ac:dyDescent="0.2">
      <c r="F468" s="326"/>
      <c r="H468" s="327"/>
    </row>
    <row r="469" spans="6:8" s="324" customFormat="1" x14ac:dyDescent="0.2">
      <c r="F469" s="326"/>
      <c r="H469" s="327"/>
    </row>
    <row r="470" spans="6:8" s="324" customFormat="1" x14ac:dyDescent="0.2">
      <c r="F470" s="326"/>
      <c r="H470" s="327"/>
    </row>
    <row r="471" spans="6:8" s="324" customFormat="1" x14ac:dyDescent="0.2">
      <c r="F471" s="326"/>
      <c r="H471" s="327"/>
    </row>
    <row r="472" spans="6:8" s="324" customFormat="1" x14ac:dyDescent="0.2">
      <c r="F472" s="326"/>
      <c r="H472" s="327"/>
    </row>
    <row r="473" spans="6:8" s="324" customFormat="1" x14ac:dyDescent="0.2">
      <c r="F473" s="326"/>
      <c r="H473" s="327"/>
    </row>
    <row r="474" spans="6:8" s="324" customFormat="1" x14ac:dyDescent="0.2">
      <c r="F474" s="326"/>
      <c r="H474" s="327"/>
    </row>
    <row r="475" spans="6:8" s="324" customFormat="1" x14ac:dyDescent="0.2">
      <c r="F475" s="326"/>
      <c r="H475" s="327"/>
    </row>
    <row r="476" spans="6:8" s="324" customFormat="1" x14ac:dyDescent="0.2">
      <c r="F476" s="326"/>
      <c r="H476" s="327"/>
    </row>
    <row r="477" spans="6:8" s="324" customFormat="1" x14ac:dyDescent="0.2">
      <c r="F477" s="326"/>
      <c r="H477" s="327"/>
    </row>
    <row r="478" spans="6:8" s="324" customFormat="1" x14ac:dyDescent="0.2">
      <c r="F478" s="326"/>
      <c r="H478" s="327"/>
    </row>
    <row r="479" spans="6:8" s="324" customFormat="1" x14ac:dyDescent="0.2">
      <c r="F479" s="326"/>
      <c r="H479" s="327"/>
    </row>
    <row r="480" spans="6:8" s="324" customFormat="1" x14ac:dyDescent="0.2">
      <c r="F480" s="326"/>
      <c r="H480" s="327"/>
    </row>
    <row r="481" spans="6:8" s="324" customFormat="1" x14ac:dyDescent="0.2">
      <c r="F481" s="326"/>
      <c r="H481" s="327"/>
    </row>
    <row r="482" spans="6:8" s="324" customFormat="1" x14ac:dyDescent="0.2">
      <c r="F482" s="326"/>
      <c r="H482" s="327"/>
    </row>
    <row r="483" spans="6:8" s="324" customFormat="1" x14ac:dyDescent="0.2">
      <c r="F483" s="326"/>
      <c r="H483" s="327"/>
    </row>
    <row r="484" spans="6:8" s="324" customFormat="1" x14ac:dyDescent="0.2">
      <c r="F484" s="326"/>
      <c r="H484" s="327"/>
    </row>
    <row r="485" spans="6:8" s="324" customFormat="1" x14ac:dyDescent="0.2">
      <c r="F485" s="326"/>
      <c r="H485" s="327"/>
    </row>
    <row r="486" spans="6:8" s="324" customFormat="1" x14ac:dyDescent="0.2">
      <c r="F486" s="326"/>
      <c r="H486" s="327"/>
    </row>
    <row r="487" spans="6:8" s="324" customFormat="1" x14ac:dyDescent="0.2">
      <c r="F487" s="326"/>
      <c r="H487" s="327"/>
    </row>
    <row r="488" spans="6:8" s="324" customFormat="1" x14ac:dyDescent="0.2">
      <c r="F488" s="326"/>
      <c r="H488" s="327"/>
    </row>
    <row r="489" spans="6:8" s="324" customFormat="1" x14ac:dyDescent="0.2">
      <c r="F489" s="326"/>
      <c r="H489" s="327"/>
    </row>
    <row r="490" spans="6:8" s="324" customFormat="1" x14ac:dyDescent="0.2">
      <c r="F490" s="326"/>
      <c r="H490" s="327"/>
    </row>
    <row r="491" spans="6:8" s="324" customFormat="1" x14ac:dyDescent="0.2">
      <c r="F491" s="326"/>
      <c r="H491" s="327"/>
    </row>
    <row r="492" spans="6:8" s="324" customFormat="1" x14ac:dyDescent="0.2">
      <c r="F492" s="326"/>
      <c r="H492" s="327"/>
    </row>
    <row r="493" spans="6:8" s="324" customFormat="1" x14ac:dyDescent="0.2">
      <c r="F493" s="326"/>
      <c r="H493" s="327"/>
    </row>
    <row r="494" spans="6:8" s="324" customFormat="1" x14ac:dyDescent="0.2">
      <c r="F494" s="326"/>
      <c r="H494" s="327"/>
    </row>
    <row r="495" spans="6:8" s="324" customFormat="1" x14ac:dyDescent="0.2">
      <c r="F495" s="326"/>
      <c r="H495" s="327"/>
    </row>
    <row r="496" spans="6:8" s="324" customFormat="1" x14ac:dyDescent="0.2">
      <c r="F496" s="326"/>
      <c r="H496" s="327"/>
    </row>
    <row r="497" spans="6:8" s="324" customFormat="1" x14ac:dyDescent="0.2">
      <c r="F497" s="326"/>
      <c r="H497" s="327"/>
    </row>
    <row r="498" spans="6:8" s="324" customFormat="1" x14ac:dyDescent="0.2">
      <c r="F498" s="326"/>
      <c r="H498" s="327"/>
    </row>
    <row r="499" spans="6:8" s="324" customFormat="1" x14ac:dyDescent="0.2">
      <c r="F499" s="326"/>
      <c r="H499" s="327"/>
    </row>
    <row r="500" spans="6:8" s="324" customFormat="1" x14ac:dyDescent="0.2">
      <c r="F500" s="326"/>
      <c r="H500" s="327"/>
    </row>
    <row r="501" spans="6:8" s="324" customFormat="1" x14ac:dyDescent="0.2">
      <c r="F501" s="326"/>
      <c r="H501" s="327"/>
    </row>
    <row r="502" spans="6:8" s="324" customFormat="1" x14ac:dyDescent="0.2">
      <c r="F502" s="326"/>
      <c r="H502" s="327"/>
    </row>
    <row r="503" spans="6:8" s="324" customFormat="1" x14ac:dyDescent="0.2">
      <c r="F503" s="326"/>
      <c r="H503" s="327"/>
    </row>
    <row r="504" spans="6:8" s="324" customFormat="1" x14ac:dyDescent="0.2">
      <c r="F504" s="326"/>
      <c r="H504" s="327"/>
    </row>
    <row r="505" spans="6:8" s="324" customFormat="1" x14ac:dyDescent="0.2">
      <c r="F505" s="326"/>
      <c r="H505" s="327"/>
    </row>
    <row r="506" spans="6:8" s="324" customFormat="1" x14ac:dyDescent="0.2">
      <c r="F506" s="326"/>
      <c r="H506" s="327"/>
    </row>
    <row r="507" spans="6:8" s="324" customFormat="1" x14ac:dyDescent="0.2">
      <c r="F507" s="326"/>
      <c r="H507" s="327"/>
    </row>
    <row r="508" spans="6:8" s="324" customFormat="1" x14ac:dyDescent="0.2">
      <c r="F508" s="326"/>
      <c r="H508" s="327"/>
    </row>
    <row r="509" spans="6:8" s="324" customFormat="1" x14ac:dyDescent="0.2">
      <c r="F509" s="326"/>
      <c r="H509" s="327"/>
    </row>
    <row r="510" spans="6:8" s="324" customFormat="1" x14ac:dyDescent="0.2">
      <c r="F510" s="326"/>
      <c r="H510" s="327"/>
    </row>
    <row r="511" spans="6:8" s="324" customFormat="1" x14ac:dyDescent="0.2">
      <c r="F511" s="326"/>
      <c r="H511" s="327"/>
    </row>
    <row r="512" spans="6:8" s="324" customFormat="1" x14ac:dyDescent="0.2">
      <c r="F512" s="326"/>
      <c r="H512" s="327"/>
    </row>
    <row r="513" spans="6:8" s="324" customFormat="1" x14ac:dyDescent="0.2">
      <c r="F513" s="326"/>
      <c r="H513" s="327"/>
    </row>
    <row r="514" spans="6:8" s="324" customFormat="1" x14ac:dyDescent="0.2">
      <c r="F514" s="326"/>
      <c r="H514" s="327"/>
    </row>
    <row r="515" spans="6:8" s="324" customFormat="1" x14ac:dyDescent="0.2">
      <c r="F515" s="326"/>
      <c r="H515" s="327"/>
    </row>
    <row r="516" spans="6:8" s="324" customFormat="1" x14ac:dyDescent="0.2">
      <c r="F516" s="326"/>
      <c r="H516" s="327"/>
    </row>
    <row r="517" spans="6:8" s="324" customFormat="1" x14ac:dyDescent="0.2">
      <c r="F517" s="326"/>
      <c r="H517" s="327"/>
    </row>
    <row r="518" spans="6:8" s="324" customFormat="1" x14ac:dyDescent="0.2">
      <c r="F518" s="326"/>
      <c r="H518" s="327"/>
    </row>
    <row r="519" spans="6:8" s="324" customFormat="1" x14ac:dyDescent="0.2">
      <c r="F519" s="326"/>
      <c r="H519" s="327"/>
    </row>
    <row r="520" spans="6:8" s="324" customFormat="1" x14ac:dyDescent="0.2">
      <c r="F520" s="326"/>
      <c r="H520" s="327"/>
    </row>
    <row r="521" spans="6:8" s="324" customFormat="1" x14ac:dyDescent="0.2">
      <c r="F521" s="326"/>
      <c r="H521" s="327"/>
    </row>
    <row r="522" spans="6:8" s="324" customFormat="1" x14ac:dyDescent="0.2">
      <c r="F522" s="326"/>
      <c r="H522" s="327"/>
    </row>
    <row r="523" spans="6:8" s="324" customFormat="1" x14ac:dyDescent="0.2">
      <c r="F523" s="326"/>
      <c r="H523" s="327"/>
    </row>
    <row r="524" spans="6:8" s="324" customFormat="1" x14ac:dyDescent="0.2">
      <c r="F524" s="326"/>
      <c r="H524" s="327"/>
    </row>
    <row r="525" spans="6:8" s="324" customFormat="1" x14ac:dyDescent="0.2">
      <c r="F525" s="326"/>
      <c r="H525" s="327"/>
    </row>
    <row r="526" spans="6:8" s="324" customFormat="1" x14ac:dyDescent="0.2">
      <c r="F526" s="326"/>
      <c r="H526" s="327"/>
    </row>
    <row r="527" spans="6:8" s="324" customFormat="1" x14ac:dyDescent="0.2">
      <c r="F527" s="326"/>
      <c r="H527" s="327"/>
    </row>
    <row r="528" spans="6:8" s="324" customFormat="1" x14ac:dyDescent="0.2">
      <c r="F528" s="326"/>
      <c r="H528" s="327"/>
    </row>
    <row r="529" spans="6:8" s="324" customFormat="1" x14ac:dyDescent="0.2">
      <c r="F529" s="326"/>
      <c r="H529" s="327"/>
    </row>
    <row r="530" spans="6:8" s="324" customFormat="1" x14ac:dyDescent="0.2">
      <c r="F530" s="326"/>
      <c r="H530" s="327"/>
    </row>
    <row r="531" spans="6:8" s="324" customFormat="1" x14ac:dyDescent="0.2">
      <c r="F531" s="326"/>
      <c r="H531" s="327"/>
    </row>
    <row r="532" spans="6:8" s="324" customFormat="1" x14ac:dyDescent="0.2">
      <c r="F532" s="326"/>
      <c r="H532" s="327"/>
    </row>
    <row r="533" spans="6:8" s="324" customFormat="1" x14ac:dyDescent="0.2">
      <c r="F533" s="326"/>
      <c r="H533" s="327"/>
    </row>
    <row r="534" spans="6:8" s="324" customFormat="1" x14ac:dyDescent="0.2">
      <c r="F534" s="326"/>
      <c r="H534" s="327"/>
    </row>
    <row r="535" spans="6:8" s="324" customFormat="1" x14ac:dyDescent="0.2">
      <c r="F535" s="326"/>
      <c r="H535" s="327"/>
    </row>
    <row r="536" spans="6:8" s="324" customFormat="1" x14ac:dyDescent="0.2">
      <c r="F536" s="326"/>
      <c r="H536" s="327"/>
    </row>
    <row r="537" spans="6:8" s="324" customFormat="1" x14ac:dyDescent="0.2">
      <c r="F537" s="326"/>
      <c r="H537" s="327"/>
    </row>
    <row r="538" spans="6:8" s="324" customFormat="1" x14ac:dyDescent="0.2">
      <c r="F538" s="326"/>
      <c r="H538" s="327"/>
    </row>
    <row r="539" spans="6:8" s="324" customFormat="1" x14ac:dyDescent="0.2">
      <c r="F539" s="326"/>
      <c r="H539" s="327"/>
    </row>
    <row r="540" spans="6:8" s="324" customFormat="1" x14ac:dyDescent="0.2">
      <c r="F540" s="326"/>
      <c r="H540" s="327"/>
    </row>
    <row r="541" spans="6:8" s="324" customFormat="1" x14ac:dyDescent="0.2">
      <c r="F541" s="326"/>
      <c r="H541" s="327"/>
    </row>
    <row r="542" spans="6:8" s="324" customFormat="1" x14ac:dyDescent="0.2">
      <c r="F542" s="326"/>
      <c r="H542" s="327"/>
    </row>
    <row r="543" spans="6:8" s="324" customFormat="1" x14ac:dyDescent="0.2">
      <c r="F543" s="326"/>
      <c r="H543" s="327"/>
    </row>
    <row r="544" spans="6:8" s="324" customFormat="1" x14ac:dyDescent="0.2">
      <c r="F544" s="326"/>
      <c r="H544" s="327"/>
    </row>
    <row r="545" spans="6:8" s="324" customFormat="1" x14ac:dyDescent="0.2">
      <c r="F545" s="326"/>
      <c r="H545" s="327"/>
    </row>
    <row r="546" spans="6:8" s="324" customFormat="1" x14ac:dyDescent="0.2">
      <c r="F546" s="326"/>
      <c r="H546" s="327"/>
    </row>
    <row r="547" spans="6:8" s="324" customFormat="1" x14ac:dyDescent="0.2">
      <c r="F547" s="326"/>
      <c r="H547" s="327"/>
    </row>
    <row r="548" spans="6:8" s="324" customFormat="1" x14ac:dyDescent="0.2">
      <c r="F548" s="326"/>
      <c r="H548" s="327"/>
    </row>
    <row r="549" spans="6:8" s="324" customFormat="1" x14ac:dyDescent="0.2">
      <c r="F549" s="326"/>
      <c r="H549" s="327"/>
    </row>
    <row r="550" spans="6:8" s="324" customFormat="1" x14ac:dyDescent="0.2">
      <c r="F550" s="326"/>
      <c r="H550" s="327"/>
    </row>
    <row r="551" spans="6:8" s="324" customFormat="1" x14ac:dyDescent="0.2">
      <c r="F551" s="326"/>
      <c r="H551" s="327"/>
    </row>
    <row r="552" spans="6:8" s="324" customFormat="1" x14ac:dyDescent="0.2">
      <c r="F552" s="326"/>
      <c r="H552" s="327"/>
    </row>
    <row r="553" spans="6:8" s="324" customFormat="1" x14ac:dyDescent="0.2">
      <c r="F553" s="326"/>
      <c r="H553" s="327"/>
    </row>
    <row r="554" spans="6:8" s="324" customFormat="1" x14ac:dyDescent="0.2">
      <c r="F554" s="326"/>
      <c r="H554" s="327"/>
    </row>
    <row r="555" spans="6:8" s="324" customFormat="1" x14ac:dyDescent="0.2">
      <c r="F555" s="326"/>
      <c r="H555" s="327"/>
    </row>
    <row r="556" spans="6:8" s="324" customFormat="1" x14ac:dyDescent="0.2">
      <c r="F556" s="326"/>
      <c r="H556" s="327"/>
    </row>
    <row r="557" spans="6:8" s="324" customFormat="1" x14ac:dyDescent="0.2">
      <c r="F557" s="326"/>
      <c r="H557" s="327"/>
    </row>
    <row r="558" spans="6:8" s="324" customFormat="1" x14ac:dyDescent="0.2">
      <c r="F558" s="326"/>
      <c r="H558" s="327"/>
    </row>
    <row r="559" spans="6:8" s="324" customFormat="1" x14ac:dyDescent="0.2">
      <c r="F559" s="326"/>
      <c r="H559" s="327"/>
    </row>
    <row r="560" spans="6:8" s="324" customFormat="1" x14ac:dyDescent="0.2">
      <c r="F560" s="326"/>
      <c r="H560" s="327"/>
    </row>
    <row r="561" spans="6:8" s="324" customFormat="1" x14ac:dyDescent="0.2">
      <c r="F561" s="326"/>
      <c r="H561" s="327"/>
    </row>
    <row r="562" spans="6:8" s="324" customFormat="1" x14ac:dyDescent="0.2">
      <c r="F562" s="326"/>
      <c r="H562" s="327"/>
    </row>
    <row r="563" spans="6:8" s="324" customFormat="1" x14ac:dyDescent="0.2">
      <c r="F563" s="326"/>
      <c r="H563" s="327"/>
    </row>
    <row r="564" spans="6:8" s="324" customFormat="1" x14ac:dyDescent="0.2">
      <c r="F564" s="326"/>
      <c r="H564" s="327"/>
    </row>
    <row r="565" spans="6:8" s="324" customFormat="1" x14ac:dyDescent="0.2">
      <c r="F565" s="326"/>
      <c r="H565" s="327"/>
    </row>
    <row r="566" spans="6:8" s="324" customFormat="1" x14ac:dyDescent="0.2">
      <c r="F566" s="326"/>
      <c r="H566" s="327"/>
    </row>
    <row r="567" spans="6:8" s="324" customFormat="1" x14ac:dyDescent="0.2">
      <c r="F567" s="326"/>
      <c r="H567" s="327"/>
    </row>
    <row r="568" spans="6:8" s="324" customFormat="1" x14ac:dyDescent="0.2">
      <c r="F568" s="326"/>
      <c r="H568" s="327"/>
    </row>
    <row r="569" spans="6:8" s="324" customFormat="1" x14ac:dyDescent="0.2">
      <c r="F569" s="326"/>
      <c r="H569" s="327"/>
    </row>
    <row r="570" spans="6:8" s="324" customFormat="1" x14ac:dyDescent="0.2">
      <c r="F570" s="326"/>
      <c r="H570" s="327"/>
    </row>
    <row r="571" spans="6:8" s="324" customFormat="1" x14ac:dyDescent="0.2">
      <c r="F571" s="326"/>
      <c r="H571" s="327"/>
    </row>
    <row r="572" spans="6:8" s="324" customFormat="1" x14ac:dyDescent="0.2">
      <c r="F572" s="326"/>
      <c r="H572" s="327"/>
    </row>
    <row r="573" spans="6:8" s="324" customFormat="1" x14ac:dyDescent="0.2">
      <c r="F573" s="326"/>
      <c r="H573" s="327"/>
    </row>
    <row r="574" spans="6:8" s="324" customFormat="1" x14ac:dyDescent="0.2">
      <c r="F574" s="326"/>
      <c r="H574" s="327"/>
    </row>
    <row r="575" spans="6:8" s="324" customFormat="1" x14ac:dyDescent="0.2">
      <c r="F575" s="326"/>
      <c r="H575" s="327"/>
    </row>
    <row r="576" spans="6:8" s="324" customFormat="1" x14ac:dyDescent="0.2">
      <c r="F576" s="326"/>
      <c r="H576" s="327"/>
    </row>
    <row r="577" spans="6:8" s="324" customFormat="1" x14ac:dyDescent="0.2">
      <c r="F577" s="326"/>
      <c r="H577" s="327"/>
    </row>
    <row r="578" spans="6:8" s="324" customFormat="1" x14ac:dyDescent="0.2">
      <c r="F578" s="326"/>
      <c r="H578" s="327"/>
    </row>
    <row r="579" spans="6:8" s="324" customFormat="1" x14ac:dyDescent="0.2">
      <c r="F579" s="326"/>
      <c r="H579" s="327"/>
    </row>
    <row r="580" spans="6:8" s="324" customFormat="1" x14ac:dyDescent="0.2">
      <c r="F580" s="326"/>
      <c r="H580" s="327"/>
    </row>
    <row r="581" spans="6:8" s="324" customFormat="1" x14ac:dyDescent="0.2">
      <c r="F581" s="326"/>
      <c r="H581" s="327"/>
    </row>
    <row r="582" spans="6:8" s="324" customFormat="1" x14ac:dyDescent="0.2">
      <c r="F582" s="326"/>
      <c r="H582" s="327"/>
    </row>
    <row r="583" spans="6:8" s="324" customFormat="1" x14ac:dyDescent="0.2">
      <c r="F583" s="326"/>
      <c r="H583" s="327"/>
    </row>
    <row r="584" spans="6:8" s="324" customFormat="1" x14ac:dyDescent="0.2">
      <c r="F584" s="326"/>
      <c r="H584" s="327"/>
    </row>
    <row r="585" spans="6:8" s="324" customFormat="1" x14ac:dyDescent="0.2">
      <c r="F585" s="326"/>
      <c r="H585" s="327"/>
    </row>
    <row r="586" spans="6:8" s="324" customFormat="1" x14ac:dyDescent="0.2">
      <c r="F586" s="326"/>
      <c r="H586" s="327"/>
    </row>
    <row r="587" spans="6:8" s="324" customFormat="1" x14ac:dyDescent="0.2">
      <c r="F587" s="326"/>
      <c r="H587" s="327"/>
    </row>
    <row r="588" spans="6:8" s="324" customFormat="1" x14ac:dyDescent="0.2">
      <c r="F588" s="326"/>
      <c r="H588" s="327"/>
    </row>
    <row r="589" spans="6:8" s="324" customFormat="1" x14ac:dyDescent="0.2">
      <c r="F589" s="326"/>
      <c r="H589" s="327"/>
    </row>
    <row r="590" spans="6:8" s="324" customFormat="1" x14ac:dyDescent="0.2">
      <c r="F590" s="326"/>
      <c r="H590" s="327"/>
    </row>
    <row r="591" spans="6:8" s="324" customFormat="1" x14ac:dyDescent="0.2">
      <c r="F591" s="326"/>
      <c r="H591" s="327"/>
    </row>
    <row r="592" spans="6:8" s="324" customFormat="1" x14ac:dyDescent="0.2">
      <c r="F592" s="326"/>
      <c r="H592" s="327"/>
    </row>
    <row r="593" spans="6:8" s="324" customFormat="1" x14ac:dyDescent="0.2">
      <c r="F593" s="326"/>
      <c r="H593" s="327"/>
    </row>
    <row r="594" spans="6:8" s="324" customFormat="1" x14ac:dyDescent="0.2">
      <c r="F594" s="326"/>
      <c r="H594" s="327"/>
    </row>
    <row r="595" spans="6:8" s="324" customFormat="1" x14ac:dyDescent="0.2">
      <c r="F595" s="326"/>
      <c r="H595" s="327"/>
    </row>
    <row r="596" spans="6:8" s="324" customFormat="1" x14ac:dyDescent="0.2">
      <c r="F596" s="326"/>
      <c r="H596" s="327"/>
    </row>
    <row r="597" spans="6:8" s="324" customFormat="1" x14ac:dyDescent="0.2">
      <c r="F597" s="326"/>
      <c r="H597" s="327"/>
    </row>
    <row r="598" spans="6:8" s="324" customFormat="1" x14ac:dyDescent="0.2">
      <c r="F598" s="326"/>
      <c r="H598" s="327"/>
    </row>
    <row r="599" spans="6:8" s="324" customFormat="1" x14ac:dyDescent="0.2">
      <c r="F599" s="326"/>
      <c r="H599" s="327"/>
    </row>
    <row r="600" spans="6:8" s="324" customFormat="1" x14ac:dyDescent="0.2">
      <c r="F600" s="326"/>
      <c r="H600" s="327"/>
    </row>
    <row r="601" spans="6:8" s="324" customFormat="1" x14ac:dyDescent="0.2">
      <c r="F601" s="326"/>
      <c r="H601" s="327"/>
    </row>
    <row r="602" spans="6:8" s="324" customFormat="1" x14ac:dyDescent="0.2">
      <c r="F602" s="326"/>
      <c r="H602" s="327"/>
    </row>
    <row r="603" spans="6:8" s="324" customFormat="1" x14ac:dyDescent="0.2">
      <c r="F603" s="326"/>
      <c r="H603" s="327"/>
    </row>
    <row r="604" spans="6:8" s="324" customFormat="1" x14ac:dyDescent="0.2">
      <c r="F604" s="326"/>
      <c r="H604" s="327"/>
    </row>
    <row r="605" spans="6:8" s="324" customFormat="1" x14ac:dyDescent="0.2">
      <c r="F605" s="326"/>
      <c r="H605" s="327"/>
    </row>
    <row r="606" spans="6:8" s="324" customFormat="1" x14ac:dyDescent="0.2">
      <c r="F606" s="326"/>
      <c r="H606" s="327"/>
    </row>
    <row r="607" spans="6:8" s="324" customFormat="1" x14ac:dyDescent="0.2">
      <c r="F607" s="326"/>
      <c r="H607" s="327"/>
    </row>
    <row r="608" spans="6:8" s="324" customFormat="1" x14ac:dyDescent="0.2">
      <c r="F608" s="326"/>
      <c r="H608" s="327"/>
    </row>
    <row r="609" spans="6:8" s="324" customFormat="1" x14ac:dyDescent="0.2">
      <c r="F609" s="326"/>
      <c r="H609" s="327"/>
    </row>
    <row r="610" spans="6:8" s="324" customFormat="1" x14ac:dyDescent="0.2">
      <c r="F610" s="326"/>
      <c r="H610" s="327"/>
    </row>
    <row r="611" spans="6:8" s="324" customFormat="1" x14ac:dyDescent="0.2">
      <c r="F611" s="326"/>
      <c r="H611" s="327"/>
    </row>
    <row r="612" spans="6:8" s="324" customFormat="1" x14ac:dyDescent="0.2">
      <c r="F612" s="326"/>
      <c r="H612" s="327"/>
    </row>
    <row r="613" spans="6:8" s="324" customFormat="1" x14ac:dyDescent="0.2">
      <c r="F613" s="326"/>
      <c r="H613" s="327"/>
    </row>
    <row r="614" spans="6:8" s="324" customFormat="1" x14ac:dyDescent="0.2">
      <c r="F614" s="326"/>
      <c r="H614" s="327"/>
    </row>
    <row r="615" spans="6:8" s="324" customFormat="1" x14ac:dyDescent="0.2">
      <c r="F615" s="326"/>
      <c r="H615" s="327"/>
    </row>
    <row r="616" spans="6:8" s="324" customFormat="1" x14ac:dyDescent="0.2">
      <c r="F616" s="326"/>
      <c r="H616" s="327"/>
    </row>
    <row r="617" spans="6:8" s="324" customFormat="1" x14ac:dyDescent="0.2">
      <c r="F617" s="326"/>
      <c r="H617" s="327"/>
    </row>
    <row r="618" spans="6:8" s="324" customFormat="1" x14ac:dyDescent="0.2">
      <c r="F618" s="326"/>
      <c r="H618" s="327"/>
    </row>
    <row r="619" spans="6:8" s="324" customFormat="1" x14ac:dyDescent="0.2">
      <c r="F619" s="326"/>
      <c r="H619" s="327"/>
    </row>
    <row r="620" spans="6:8" s="324" customFormat="1" x14ac:dyDescent="0.2">
      <c r="F620" s="326"/>
      <c r="H620" s="327"/>
    </row>
    <row r="621" spans="6:8" s="324" customFormat="1" x14ac:dyDescent="0.2">
      <c r="F621" s="326"/>
      <c r="H621" s="327"/>
    </row>
    <row r="622" spans="6:8" s="324" customFormat="1" x14ac:dyDescent="0.2">
      <c r="F622" s="326"/>
      <c r="H622" s="327"/>
    </row>
    <row r="623" spans="6:8" s="324" customFormat="1" x14ac:dyDescent="0.2">
      <c r="F623" s="326"/>
      <c r="H623" s="327"/>
    </row>
    <row r="624" spans="6:8" s="324" customFormat="1" x14ac:dyDescent="0.2">
      <c r="F624" s="326"/>
      <c r="H624" s="327"/>
    </row>
    <row r="625" spans="6:8" s="324" customFormat="1" x14ac:dyDescent="0.2">
      <c r="F625" s="326"/>
      <c r="H625" s="327"/>
    </row>
    <row r="626" spans="6:8" s="324" customFormat="1" x14ac:dyDescent="0.2">
      <c r="F626" s="326"/>
      <c r="H626" s="327"/>
    </row>
    <row r="627" spans="6:8" s="324" customFormat="1" x14ac:dyDescent="0.2">
      <c r="F627" s="326"/>
      <c r="H627" s="327"/>
    </row>
    <row r="628" spans="6:8" s="324" customFormat="1" x14ac:dyDescent="0.2">
      <c r="F628" s="326"/>
      <c r="H628" s="327"/>
    </row>
    <row r="629" spans="6:8" s="324" customFormat="1" x14ac:dyDescent="0.2">
      <c r="F629" s="326"/>
      <c r="H629" s="327"/>
    </row>
    <row r="630" spans="6:8" s="324" customFormat="1" x14ac:dyDescent="0.2">
      <c r="F630" s="326"/>
      <c r="H630" s="327"/>
    </row>
    <row r="631" spans="6:8" s="324" customFormat="1" x14ac:dyDescent="0.2">
      <c r="F631" s="326"/>
      <c r="H631" s="327"/>
    </row>
    <row r="632" spans="6:8" s="324" customFormat="1" x14ac:dyDescent="0.2">
      <c r="F632" s="326"/>
      <c r="H632" s="327"/>
    </row>
    <row r="633" spans="6:8" s="324" customFormat="1" x14ac:dyDescent="0.2">
      <c r="F633" s="326"/>
      <c r="H633" s="327"/>
    </row>
    <row r="634" spans="6:8" s="324" customFormat="1" x14ac:dyDescent="0.2">
      <c r="F634" s="326"/>
      <c r="H634" s="327"/>
    </row>
    <row r="635" spans="6:8" s="324" customFormat="1" x14ac:dyDescent="0.2">
      <c r="F635" s="326"/>
      <c r="H635" s="327"/>
    </row>
    <row r="636" spans="6:8" s="324" customFormat="1" x14ac:dyDescent="0.2">
      <c r="F636" s="326"/>
      <c r="H636" s="327"/>
    </row>
    <row r="637" spans="6:8" s="324" customFormat="1" x14ac:dyDescent="0.2">
      <c r="F637" s="326"/>
      <c r="H637" s="327"/>
    </row>
    <row r="638" spans="6:8" s="324" customFormat="1" x14ac:dyDescent="0.2">
      <c r="F638" s="326"/>
      <c r="H638" s="327"/>
    </row>
    <row r="639" spans="6:8" s="324" customFormat="1" x14ac:dyDescent="0.2">
      <c r="F639" s="326"/>
      <c r="H639" s="327"/>
    </row>
    <row r="640" spans="6:8" s="324" customFormat="1" x14ac:dyDescent="0.2">
      <c r="F640" s="326"/>
      <c r="H640" s="327"/>
    </row>
    <row r="641" spans="6:8" s="324" customFormat="1" x14ac:dyDescent="0.2">
      <c r="F641" s="326"/>
      <c r="H641" s="327"/>
    </row>
    <row r="642" spans="6:8" s="324" customFormat="1" x14ac:dyDescent="0.2">
      <c r="F642" s="326"/>
      <c r="H642" s="327"/>
    </row>
    <row r="643" spans="6:8" s="324" customFormat="1" x14ac:dyDescent="0.2">
      <c r="F643" s="326"/>
      <c r="H643" s="327"/>
    </row>
    <row r="644" spans="6:8" s="324" customFormat="1" x14ac:dyDescent="0.2">
      <c r="F644" s="326"/>
      <c r="H644" s="327"/>
    </row>
    <row r="645" spans="6:8" s="324" customFormat="1" x14ac:dyDescent="0.2">
      <c r="F645" s="326"/>
      <c r="H645" s="327"/>
    </row>
    <row r="646" spans="6:8" s="324" customFormat="1" x14ac:dyDescent="0.2">
      <c r="F646" s="326"/>
      <c r="H646" s="327"/>
    </row>
    <row r="647" spans="6:8" s="324" customFormat="1" x14ac:dyDescent="0.2">
      <c r="F647" s="326"/>
      <c r="H647" s="327"/>
    </row>
    <row r="648" spans="6:8" s="324" customFormat="1" x14ac:dyDescent="0.2">
      <c r="F648" s="326"/>
      <c r="H648" s="327"/>
    </row>
    <row r="649" spans="6:8" s="324" customFormat="1" x14ac:dyDescent="0.2">
      <c r="F649" s="326"/>
      <c r="H649" s="327"/>
    </row>
    <row r="650" spans="6:8" s="324" customFormat="1" x14ac:dyDescent="0.2">
      <c r="F650" s="326"/>
      <c r="H650" s="327"/>
    </row>
    <row r="651" spans="6:8" s="324" customFormat="1" x14ac:dyDescent="0.2">
      <c r="F651" s="326"/>
      <c r="H651" s="327"/>
    </row>
    <row r="652" spans="6:8" s="324" customFormat="1" x14ac:dyDescent="0.2">
      <c r="F652" s="326"/>
      <c r="H652" s="327"/>
    </row>
    <row r="653" spans="6:8" s="324" customFormat="1" x14ac:dyDescent="0.2">
      <c r="F653" s="326"/>
      <c r="H653" s="327"/>
    </row>
    <row r="654" spans="6:8" s="324" customFormat="1" x14ac:dyDescent="0.2">
      <c r="F654" s="326"/>
      <c r="H654" s="327"/>
    </row>
    <row r="655" spans="6:8" s="324" customFormat="1" x14ac:dyDescent="0.2">
      <c r="F655" s="326"/>
      <c r="H655" s="327"/>
    </row>
    <row r="656" spans="6:8" s="324" customFormat="1" x14ac:dyDescent="0.2">
      <c r="F656" s="326"/>
      <c r="H656" s="327"/>
    </row>
    <row r="657" spans="6:8" s="324" customFormat="1" x14ac:dyDescent="0.2">
      <c r="F657" s="326"/>
      <c r="H657" s="327"/>
    </row>
    <row r="658" spans="6:8" s="324" customFormat="1" x14ac:dyDescent="0.2">
      <c r="F658" s="326"/>
      <c r="H658" s="327"/>
    </row>
    <row r="659" spans="6:8" s="324" customFormat="1" x14ac:dyDescent="0.2">
      <c r="F659" s="326"/>
      <c r="H659" s="327"/>
    </row>
    <row r="660" spans="6:8" s="324" customFormat="1" x14ac:dyDescent="0.2">
      <c r="F660" s="326"/>
      <c r="H660" s="327"/>
    </row>
    <row r="661" spans="6:8" s="324" customFormat="1" x14ac:dyDescent="0.2">
      <c r="F661" s="326"/>
      <c r="H661" s="327"/>
    </row>
    <row r="662" spans="6:8" s="324" customFormat="1" x14ac:dyDescent="0.2">
      <c r="F662" s="326"/>
      <c r="H662" s="327"/>
    </row>
    <row r="663" spans="6:8" s="324" customFormat="1" x14ac:dyDescent="0.2">
      <c r="F663" s="326"/>
      <c r="H663" s="327"/>
    </row>
    <row r="664" spans="6:8" s="324" customFormat="1" x14ac:dyDescent="0.2">
      <c r="F664" s="326"/>
      <c r="H664" s="327"/>
    </row>
    <row r="665" spans="6:8" s="324" customFormat="1" x14ac:dyDescent="0.2">
      <c r="F665" s="326"/>
      <c r="H665" s="327"/>
    </row>
    <row r="666" spans="6:8" s="324" customFormat="1" x14ac:dyDescent="0.2">
      <c r="F666" s="326"/>
      <c r="H666" s="327"/>
    </row>
    <row r="667" spans="6:8" s="324" customFormat="1" x14ac:dyDescent="0.2">
      <c r="F667" s="326"/>
      <c r="H667" s="327"/>
    </row>
    <row r="668" spans="6:8" s="324" customFormat="1" x14ac:dyDescent="0.2">
      <c r="F668" s="326"/>
      <c r="H668" s="327"/>
    </row>
    <row r="669" spans="6:8" s="324" customFormat="1" x14ac:dyDescent="0.2">
      <c r="F669" s="326"/>
      <c r="H669" s="327"/>
    </row>
    <row r="670" spans="6:8" s="324" customFormat="1" x14ac:dyDescent="0.2">
      <c r="F670" s="326"/>
      <c r="H670" s="327"/>
    </row>
    <row r="671" spans="6:8" s="324" customFormat="1" x14ac:dyDescent="0.2">
      <c r="F671" s="326"/>
      <c r="H671" s="327"/>
    </row>
    <row r="672" spans="6:8" s="324" customFormat="1" x14ac:dyDescent="0.2">
      <c r="F672" s="326"/>
      <c r="H672" s="327"/>
    </row>
    <row r="673" spans="6:8" s="324" customFormat="1" x14ac:dyDescent="0.2">
      <c r="F673" s="326"/>
      <c r="H673" s="327"/>
    </row>
    <row r="674" spans="6:8" s="324" customFormat="1" x14ac:dyDescent="0.2">
      <c r="F674" s="326"/>
      <c r="H674" s="327"/>
    </row>
    <row r="675" spans="6:8" s="324" customFormat="1" x14ac:dyDescent="0.2">
      <c r="F675" s="326"/>
      <c r="H675" s="327"/>
    </row>
    <row r="676" spans="6:8" s="324" customFormat="1" x14ac:dyDescent="0.2">
      <c r="F676" s="326"/>
      <c r="H676" s="327"/>
    </row>
    <row r="677" spans="6:8" s="324" customFormat="1" x14ac:dyDescent="0.2">
      <c r="F677" s="326"/>
      <c r="H677" s="327"/>
    </row>
    <row r="678" spans="6:8" s="324" customFormat="1" x14ac:dyDescent="0.2">
      <c r="F678" s="326"/>
      <c r="H678" s="327"/>
    </row>
    <row r="679" spans="6:8" s="324" customFormat="1" x14ac:dyDescent="0.2">
      <c r="F679" s="326"/>
      <c r="H679" s="327"/>
    </row>
    <row r="680" spans="6:8" s="324" customFormat="1" x14ac:dyDescent="0.2">
      <c r="F680" s="326"/>
      <c r="H680" s="327"/>
    </row>
    <row r="681" spans="6:8" s="324" customFormat="1" x14ac:dyDescent="0.2">
      <c r="F681" s="326"/>
      <c r="H681" s="327"/>
    </row>
    <row r="682" spans="6:8" s="324" customFormat="1" x14ac:dyDescent="0.2">
      <c r="F682" s="326"/>
      <c r="H682" s="327"/>
    </row>
    <row r="683" spans="6:8" s="324" customFormat="1" x14ac:dyDescent="0.2">
      <c r="F683" s="326"/>
      <c r="H683" s="327"/>
    </row>
    <row r="684" spans="6:8" s="324" customFormat="1" x14ac:dyDescent="0.2">
      <c r="F684" s="326"/>
      <c r="H684" s="327"/>
    </row>
    <row r="685" spans="6:8" s="324" customFormat="1" x14ac:dyDescent="0.2">
      <c r="F685" s="326"/>
      <c r="H685" s="327"/>
    </row>
    <row r="686" spans="6:8" s="324" customFormat="1" x14ac:dyDescent="0.2">
      <c r="F686" s="326"/>
      <c r="H686" s="327"/>
    </row>
    <row r="687" spans="6:8" s="324" customFormat="1" x14ac:dyDescent="0.2">
      <c r="F687" s="326"/>
      <c r="H687" s="327"/>
    </row>
    <row r="688" spans="6:8" s="324" customFormat="1" x14ac:dyDescent="0.2">
      <c r="F688" s="326"/>
      <c r="H688" s="327"/>
    </row>
    <row r="689" spans="6:8" s="324" customFormat="1" x14ac:dyDescent="0.2">
      <c r="F689" s="326"/>
      <c r="H689" s="327"/>
    </row>
    <row r="690" spans="6:8" s="324" customFormat="1" x14ac:dyDescent="0.2">
      <c r="F690" s="326"/>
      <c r="H690" s="327"/>
    </row>
    <row r="691" spans="6:8" s="324" customFormat="1" x14ac:dyDescent="0.2">
      <c r="F691" s="326"/>
      <c r="H691" s="327"/>
    </row>
    <row r="692" spans="6:8" s="324" customFormat="1" x14ac:dyDescent="0.2">
      <c r="F692" s="326"/>
      <c r="H692" s="327"/>
    </row>
    <row r="693" spans="6:8" s="324" customFormat="1" x14ac:dyDescent="0.2">
      <c r="F693" s="326"/>
      <c r="H693" s="327"/>
    </row>
    <row r="694" spans="6:8" s="324" customFormat="1" x14ac:dyDescent="0.2">
      <c r="F694" s="326"/>
      <c r="H694" s="327"/>
    </row>
    <row r="695" spans="6:8" s="324" customFormat="1" x14ac:dyDescent="0.2">
      <c r="F695" s="326"/>
      <c r="H695" s="327"/>
    </row>
    <row r="696" spans="6:8" s="324" customFormat="1" x14ac:dyDescent="0.2">
      <c r="F696" s="326"/>
      <c r="H696" s="327"/>
    </row>
    <row r="697" spans="6:8" s="324" customFormat="1" x14ac:dyDescent="0.2">
      <c r="F697" s="326"/>
      <c r="H697" s="327"/>
    </row>
    <row r="698" spans="6:8" s="324" customFormat="1" x14ac:dyDescent="0.2">
      <c r="F698" s="326"/>
      <c r="H698" s="327"/>
    </row>
    <row r="699" spans="6:8" s="324" customFormat="1" x14ac:dyDescent="0.2">
      <c r="F699" s="326"/>
      <c r="H699" s="327"/>
    </row>
    <row r="700" spans="6:8" s="324" customFormat="1" x14ac:dyDescent="0.2">
      <c r="F700" s="326"/>
      <c r="H700" s="327"/>
    </row>
    <row r="701" spans="6:8" s="324" customFormat="1" x14ac:dyDescent="0.2">
      <c r="F701" s="326"/>
      <c r="H701" s="327"/>
    </row>
    <row r="702" spans="6:8" s="324" customFormat="1" x14ac:dyDescent="0.2">
      <c r="F702" s="326"/>
      <c r="H702" s="327"/>
    </row>
  </sheetData>
  <sheetProtection password="CF7A" sheet="1" objects="1" scenarios="1" autoFilter="0"/>
  <mergeCells count="3">
    <mergeCell ref="N50:O50"/>
    <mergeCell ref="A223:B227"/>
    <mergeCell ref="A215:A2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257"/>
  <sheetViews>
    <sheetView zoomScaleNormal="100" workbookViewId="0">
      <selection activeCell="D2" sqref="D2"/>
    </sheetView>
  </sheetViews>
  <sheetFormatPr defaultColWidth="18.7109375" defaultRowHeight="15" customHeight="1" x14ac:dyDescent="0.2"/>
  <cols>
    <col min="1" max="1" width="19.7109375" style="112" customWidth="1"/>
    <col min="2" max="2" width="15.140625" style="112" customWidth="1"/>
    <col min="3" max="3" width="11.5703125" style="112" customWidth="1"/>
    <col min="4" max="4" width="18.7109375" style="112"/>
    <col min="5" max="5" width="10.85546875" style="112" customWidth="1"/>
    <col min="6" max="6" width="9" style="122" customWidth="1"/>
    <col min="7" max="7" width="16.140625" style="112" customWidth="1"/>
    <col min="8" max="8" width="46" style="112" customWidth="1"/>
    <col min="9" max="16384" width="18.7109375" style="112"/>
  </cols>
  <sheetData>
    <row r="1" spans="1:8" ht="15" customHeight="1" thickBot="1" x14ac:dyDescent="0.25">
      <c r="A1" s="526" t="s">
        <v>1337</v>
      </c>
      <c r="B1" s="527" t="s">
        <v>1191</v>
      </c>
      <c r="C1" s="526" t="s">
        <v>1195</v>
      </c>
      <c r="D1" s="526" t="s">
        <v>1192</v>
      </c>
      <c r="E1" s="526" t="s">
        <v>1188</v>
      </c>
      <c r="F1" s="526" t="s">
        <v>1193</v>
      </c>
      <c r="G1" s="526" t="s">
        <v>1196</v>
      </c>
      <c r="H1" s="528" t="s">
        <v>1220</v>
      </c>
    </row>
    <row r="2" spans="1:8" s="111" customFormat="1" ht="15" customHeight="1" x14ac:dyDescent="0.2">
      <c r="A2" s="529">
        <v>9187</v>
      </c>
      <c r="B2" s="530" t="s">
        <v>47</v>
      </c>
      <c r="C2" s="531" t="s">
        <v>1198</v>
      </c>
      <c r="D2" s="532" t="s">
        <v>1197</v>
      </c>
      <c r="E2" s="531">
        <v>400</v>
      </c>
      <c r="F2" s="531">
        <v>1979</v>
      </c>
      <c r="G2" s="533">
        <v>511</v>
      </c>
      <c r="H2" s="534" t="s">
        <v>1228</v>
      </c>
    </row>
    <row r="3" spans="1:8" s="111" customFormat="1" ht="15" customHeight="1" x14ac:dyDescent="0.2">
      <c r="A3" s="535">
        <v>12902</v>
      </c>
      <c r="B3" s="536"/>
      <c r="C3" s="537" t="s">
        <v>1200</v>
      </c>
      <c r="D3" s="538" t="s">
        <v>1199</v>
      </c>
      <c r="E3" s="538">
        <v>250</v>
      </c>
      <c r="F3" s="538">
        <v>1982</v>
      </c>
      <c r="G3" s="540">
        <v>956</v>
      </c>
      <c r="H3" s="541" t="s">
        <v>1233</v>
      </c>
    </row>
    <row r="4" spans="1:8" s="111" customFormat="1" ht="15" customHeight="1" x14ac:dyDescent="0.2">
      <c r="A4" s="542">
        <v>52249</v>
      </c>
      <c r="B4" s="543" t="s">
        <v>48</v>
      </c>
      <c r="C4" s="532" t="s">
        <v>1198</v>
      </c>
      <c r="D4" s="532" t="s">
        <v>1201</v>
      </c>
      <c r="E4" s="532">
        <v>630</v>
      </c>
      <c r="F4" s="532">
        <v>1981</v>
      </c>
      <c r="G4" s="544">
        <v>1025</v>
      </c>
      <c r="H4" s="545" t="s">
        <v>1230</v>
      </c>
    </row>
    <row r="5" spans="1:8" s="111" customFormat="1" ht="15" customHeight="1" x14ac:dyDescent="0.2">
      <c r="A5" s="535">
        <v>70095</v>
      </c>
      <c r="B5" s="536"/>
      <c r="C5" s="538" t="s">
        <v>1200</v>
      </c>
      <c r="D5" s="538" t="s">
        <v>1197</v>
      </c>
      <c r="E5" s="538">
        <v>400</v>
      </c>
      <c r="F5" s="538">
        <v>1980</v>
      </c>
      <c r="G5" s="540">
        <v>514</v>
      </c>
      <c r="H5" s="546" t="s">
        <v>1228</v>
      </c>
    </row>
    <row r="6" spans="1:8" s="111" customFormat="1" ht="15" customHeight="1" x14ac:dyDescent="0.2">
      <c r="A6" s="547">
        <v>707184</v>
      </c>
      <c r="B6" s="543" t="s">
        <v>49</v>
      </c>
      <c r="C6" s="532" t="s">
        <v>1198</v>
      </c>
      <c r="D6" s="532" t="s">
        <v>1199</v>
      </c>
      <c r="E6" s="532">
        <v>250</v>
      </c>
      <c r="F6" s="532">
        <v>1978</v>
      </c>
      <c r="G6" s="544">
        <v>537</v>
      </c>
      <c r="H6" s="545" t="s">
        <v>1233</v>
      </c>
    </row>
    <row r="7" spans="1:8" s="111" customFormat="1" ht="15" customHeight="1" x14ac:dyDescent="0.2">
      <c r="A7" s="535">
        <v>1110</v>
      </c>
      <c r="B7" s="536"/>
      <c r="C7" s="538" t="s">
        <v>1200</v>
      </c>
      <c r="D7" s="538" t="s">
        <v>1199</v>
      </c>
      <c r="E7" s="538">
        <v>250</v>
      </c>
      <c r="F7" s="538">
        <v>1979</v>
      </c>
      <c r="G7" s="540">
        <v>538</v>
      </c>
      <c r="H7" s="546" t="s">
        <v>1233</v>
      </c>
    </row>
    <row r="8" spans="1:8" s="111" customFormat="1" ht="15" customHeight="1" x14ac:dyDescent="0.2">
      <c r="A8" s="542">
        <v>8069</v>
      </c>
      <c r="B8" s="543" t="s">
        <v>50</v>
      </c>
      <c r="C8" s="532" t="s">
        <v>1198</v>
      </c>
      <c r="D8" s="532" t="s">
        <v>1199</v>
      </c>
      <c r="E8" s="532">
        <v>250</v>
      </c>
      <c r="F8" s="532">
        <v>1990</v>
      </c>
      <c r="G8" s="544">
        <v>1042</v>
      </c>
      <c r="H8" s="545" t="s">
        <v>1233</v>
      </c>
    </row>
    <row r="9" spans="1:8" s="111" customFormat="1" ht="15" customHeight="1" x14ac:dyDescent="0.2">
      <c r="A9" s="535">
        <v>9038</v>
      </c>
      <c r="B9" s="536"/>
      <c r="C9" s="538" t="s">
        <v>1200</v>
      </c>
      <c r="D9" s="538" t="s">
        <v>1197</v>
      </c>
      <c r="E9" s="538">
        <v>400</v>
      </c>
      <c r="F9" s="538">
        <v>1986</v>
      </c>
      <c r="G9" s="540">
        <v>853</v>
      </c>
      <c r="H9" s="546" t="s">
        <v>1228</v>
      </c>
    </row>
    <row r="10" spans="1:8" s="111" customFormat="1" ht="15" customHeight="1" x14ac:dyDescent="0.2">
      <c r="A10" s="542">
        <v>8058</v>
      </c>
      <c r="B10" s="543" t="s">
        <v>51</v>
      </c>
      <c r="C10" s="532" t="s">
        <v>1198</v>
      </c>
      <c r="D10" s="532" t="s">
        <v>1199</v>
      </c>
      <c r="E10" s="532">
        <v>250</v>
      </c>
      <c r="F10" s="532"/>
      <c r="G10" s="544">
        <v>856</v>
      </c>
      <c r="H10" s="545" t="s">
        <v>1236</v>
      </c>
    </row>
    <row r="11" spans="1:8" s="111" customFormat="1" ht="15" customHeight="1" x14ac:dyDescent="0.2">
      <c r="A11" s="535">
        <v>23157</v>
      </c>
      <c r="B11" s="536"/>
      <c r="C11" s="538" t="s">
        <v>1200</v>
      </c>
      <c r="D11" s="538" t="s">
        <v>1197</v>
      </c>
      <c r="E11" s="538">
        <v>400</v>
      </c>
      <c r="F11" s="538">
        <v>1978</v>
      </c>
      <c r="G11" s="540">
        <v>536</v>
      </c>
      <c r="H11" s="546" t="s">
        <v>1232</v>
      </c>
    </row>
    <row r="12" spans="1:8" s="111" customFormat="1" ht="15" customHeight="1" x14ac:dyDescent="0.2">
      <c r="A12" s="542">
        <v>4225</v>
      </c>
      <c r="B12" s="543" t="s">
        <v>52</v>
      </c>
      <c r="C12" s="532" t="s">
        <v>1198</v>
      </c>
      <c r="D12" s="532" t="s">
        <v>1197</v>
      </c>
      <c r="E12" s="532">
        <v>400</v>
      </c>
      <c r="F12" s="532">
        <v>1984</v>
      </c>
      <c r="G12" s="544">
        <v>540</v>
      </c>
      <c r="H12" s="545" t="s">
        <v>1232</v>
      </c>
    </row>
    <row r="13" spans="1:8" s="111" customFormat="1" ht="15" customHeight="1" x14ac:dyDescent="0.2">
      <c r="A13" s="535">
        <v>760169</v>
      </c>
      <c r="B13" s="536"/>
      <c r="C13" s="538" t="s">
        <v>1200</v>
      </c>
      <c r="D13" s="538" t="s">
        <v>1199</v>
      </c>
      <c r="E13" s="538">
        <v>250</v>
      </c>
      <c r="F13" s="538">
        <v>1979</v>
      </c>
      <c r="G13" s="540">
        <v>905</v>
      </c>
      <c r="H13" s="546" t="s">
        <v>1233</v>
      </c>
    </row>
    <row r="14" spans="1:8" s="111" customFormat="1" ht="15" customHeight="1" x14ac:dyDescent="0.2">
      <c r="A14" s="542">
        <v>1203</v>
      </c>
      <c r="B14" s="543" t="s">
        <v>54</v>
      </c>
      <c r="C14" s="532" t="s">
        <v>1198</v>
      </c>
      <c r="D14" s="532" t="s">
        <v>1201</v>
      </c>
      <c r="E14" s="532">
        <v>630</v>
      </c>
      <c r="F14" s="532">
        <v>1979</v>
      </c>
      <c r="G14" s="544">
        <v>510</v>
      </c>
      <c r="H14" s="545" t="s">
        <v>1230</v>
      </c>
    </row>
    <row r="15" spans="1:8" s="111" customFormat="1" ht="15" customHeight="1" x14ac:dyDescent="0.2">
      <c r="A15" s="535">
        <v>7980</v>
      </c>
      <c r="B15" s="536"/>
      <c r="C15" s="538" t="s">
        <v>1200</v>
      </c>
      <c r="D15" s="538" t="s">
        <v>1197</v>
      </c>
      <c r="E15" s="538">
        <v>400</v>
      </c>
      <c r="F15" s="538">
        <v>1979</v>
      </c>
      <c r="G15" s="540">
        <v>513</v>
      </c>
      <c r="H15" s="546" t="s">
        <v>1228</v>
      </c>
    </row>
    <row r="16" spans="1:8" s="111" customFormat="1" ht="15" customHeight="1" x14ac:dyDescent="0.2">
      <c r="A16" s="542">
        <v>774798</v>
      </c>
      <c r="B16" s="543" t="s">
        <v>55</v>
      </c>
      <c r="C16" s="532" t="s">
        <v>1198</v>
      </c>
      <c r="D16" s="532" t="s">
        <v>1199</v>
      </c>
      <c r="E16" s="532">
        <v>250</v>
      </c>
      <c r="F16" s="532">
        <v>1980</v>
      </c>
      <c r="G16" s="544">
        <v>539</v>
      </c>
      <c r="H16" s="545" t="s">
        <v>1233</v>
      </c>
    </row>
    <row r="17" spans="1:8" s="111" customFormat="1" ht="15" customHeight="1" x14ac:dyDescent="0.2">
      <c r="A17" s="535">
        <v>1109</v>
      </c>
      <c r="B17" s="536"/>
      <c r="C17" s="538" t="s">
        <v>1200</v>
      </c>
      <c r="D17" s="538" t="s">
        <v>1199</v>
      </c>
      <c r="E17" s="538">
        <v>250</v>
      </c>
      <c r="F17" s="538">
        <v>1979</v>
      </c>
      <c r="G17" s="540">
        <v>549</v>
      </c>
      <c r="H17" s="546" t="s">
        <v>1233</v>
      </c>
    </row>
    <row r="18" spans="1:8" s="111" customFormat="1" ht="15" customHeight="1" x14ac:dyDescent="0.2">
      <c r="A18" s="542">
        <v>13362</v>
      </c>
      <c r="B18" s="543" t="s">
        <v>56</v>
      </c>
      <c r="C18" s="532" t="s">
        <v>1198</v>
      </c>
      <c r="D18" s="532" t="s">
        <v>1199</v>
      </c>
      <c r="E18" s="532">
        <v>250</v>
      </c>
      <c r="F18" s="532">
        <v>1978</v>
      </c>
      <c r="G18" s="544">
        <v>550</v>
      </c>
      <c r="H18" s="545" t="s">
        <v>1233</v>
      </c>
    </row>
    <row r="19" spans="1:8" s="111" customFormat="1" ht="15" customHeight="1" x14ac:dyDescent="0.2">
      <c r="A19" s="535">
        <v>1075</v>
      </c>
      <c r="B19" s="536"/>
      <c r="C19" s="538" t="s">
        <v>1200</v>
      </c>
      <c r="D19" s="538" t="s">
        <v>1199</v>
      </c>
      <c r="E19" s="538">
        <v>250</v>
      </c>
      <c r="F19" s="538">
        <v>1979</v>
      </c>
      <c r="G19" s="540">
        <v>901</v>
      </c>
      <c r="H19" s="546" t="s">
        <v>1233</v>
      </c>
    </row>
    <row r="20" spans="1:8" s="111" customFormat="1" ht="15" customHeight="1" x14ac:dyDescent="0.2">
      <c r="A20" s="542">
        <v>18448</v>
      </c>
      <c r="B20" s="543" t="s">
        <v>57</v>
      </c>
      <c r="C20" s="532" t="s">
        <v>1198</v>
      </c>
      <c r="D20" s="532" t="s">
        <v>1197</v>
      </c>
      <c r="E20" s="532">
        <v>400</v>
      </c>
      <c r="F20" s="532">
        <v>1984</v>
      </c>
      <c r="G20" s="544">
        <v>557</v>
      </c>
      <c r="H20" s="545" t="s">
        <v>1232</v>
      </c>
    </row>
    <row r="21" spans="1:8" s="111" customFormat="1" ht="15" customHeight="1" x14ac:dyDescent="0.2">
      <c r="A21" s="535">
        <v>59652</v>
      </c>
      <c r="B21" s="536"/>
      <c r="C21" s="538" t="s">
        <v>1200</v>
      </c>
      <c r="D21" s="538" t="s">
        <v>1197</v>
      </c>
      <c r="E21" s="538">
        <v>400</v>
      </c>
      <c r="F21" s="538">
        <v>1994</v>
      </c>
      <c r="G21" s="540">
        <v>556</v>
      </c>
      <c r="H21" s="546" t="s">
        <v>1232</v>
      </c>
    </row>
    <row r="22" spans="1:8" s="111" customFormat="1" ht="15" customHeight="1" x14ac:dyDescent="0.2">
      <c r="A22" s="542">
        <v>40714</v>
      </c>
      <c r="B22" s="543" t="s">
        <v>102</v>
      </c>
      <c r="C22" s="532" t="s">
        <v>1198</v>
      </c>
      <c r="D22" s="532" t="s">
        <v>1197</v>
      </c>
      <c r="E22" s="532">
        <v>400</v>
      </c>
      <c r="F22" s="532">
        <v>1989</v>
      </c>
      <c r="G22" s="544">
        <v>547</v>
      </c>
      <c r="H22" s="545" t="s">
        <v>1232</v>
      </c>
    </row>
    <row r="23" spans="1:8" s="111" customFormat="1" ht="15" customHeight="1" x14ac:dyDescent="0.2">
      <c r="A23" s="535" t="s">
        <v>1221</v>
      </c>
      <c r="B23" s="536"/>
      <c r="C23" s="538" t="s">
        <v>1200</v>
      </c>
      <c r="D23" s="538" t="s">
        <v>1199</v>
      </c>
      <c r="E23" s="538">
        <v>250</v>
      </c>
      <c r="F23" s="538" t="s">
        <v>1203</v>
      </c>
      <c r="G23" s="540">
        <v>902</v>
      </c>
      <c r="H23" s="546" t="s">
        <v>1233</v>
      </c>
    </row>
    <row r="24" spans="1:8" s="111" customFormat="1" ht="15" customHeight="1" x14ac:dyDescent="0.2">
      <c r="A24" s="542">
        <v>12011</v>
      </c>
      <c r="B24" s="543" t="s">
        <v>103</v>
      </c>
      <c r="C24" s="532" t="s">
        <v>1198</v>
      </c>
      <c r="D24" s="532" t="s">
        <v>1197</v>
      </c>
      <c r="E24" s="532">
        <v>400</v>
      </c>
      <c r="F24" s="532">
        <v>1981</v>
      </c>
      <c r="G24" s="544">
        <v>2146</v>
      </c>
      <c r="H24" s="545" t="s">
        <v>1237</v>
      </c>
    </row>
    <row r="25" spans="1:8" s="111" customFormat="1" ht="15" customHeight="1" x14ac:dyDescent="0.2">
      <c r="A25" s="535">
        <v>58350</v>
      </c>
      <c r="B25" s="536"/>
      <c r="C25" s="538" t="s">
        <v>1200</v>
      </c>
      <c r="D25" s="538" t="s">
        <v>1201</v>
      </c>
      <c r="E25" s="538">
        <v>630</v>
      </c>
      <c r="F25" s="538">
        <v>1990</v>
      </c>
      <c r="G25" s="540">
        <v>545</v>
      </c>
      <c r="H25" s="546" t="s">
        <v>1230</v>
      </c>
    </row>
    <row r="26" spans="1:8" s="111" customFormat="1" ht="15" customHeight="1" x14ac:dyDescent="0.2">
      <c r="A26" s="542">
        <v>36672</v>
      </c>
      <c r="B26" s="543" t="s">
        <v>104</v>
      </c>
      <c r="C26" s="532" t="s">
        <v>1198</v>
      </c>
      <c r="D26" s="532" t="s">
        <v>1201</v>
      </c>
      <c r="E26" s="532">
        <v>630</v>
      </c>
      <c r="F26" s="532">
        <v>1985</v>
      </c>
      <c r="G26" s="544">
        <v>583</v>
      </c>
      <c r="H26" s="545" t="s">
        <v>1230</v>
      </c>
    </row>
    <row r="27" spans="1:8" s="111" customFormat="1" ht="15" customHeight="1" x14ac:dyDescent="0.2">
      <c r="A27" s="535">
        <v>24216</v>
      </c>
      <c r="B27" s="536"/>
      <c r="C27" s="538" t="s">
        <v>1200</v>
      </c>
      <c r="D27" s="538" t="s">
        <v>1201</v>
      </c>
      <c r="E27" s="538">
        <v>630</v>
      </c>
      <c r="F27" s="538">
        <v>1982</v>
      </c>
      <c r="G27" s="540">
        <v>690</v>
      </c>
      <c r="H27" s="546" t="s">
        <v>1230</v>
      </c>
    </row>
    <row r="28" spans="1:8" s="111" customFormat="1" ht="15" customHeight="1" x14ac:dyDescent="0.2">
      <c r="A28" s="542">
        <v>774569</v>
      </c>
      <c r="B28" s="543" t="s">
        <v>105</v>
      </c>
      <c r="C28" s="532" t="s">
        <v>1198</v>
      </c>
      <c r="D28" s="532" t="s">
        <v>1199</v>
      </c>
      <c r="E28" s="532">
        <v>250</v>
      </c>
      <c r="F28" s="532">
        <v>1979</v>
      </c>
      <c r="G28" s="544">
        <v>571</v>
      </c>
      <c r="H28" s="545" t="s">
        <v>1233</v>
      </c>
    </row>
    <row r="29" spans="1:8" s="111" customFormat="1" ht="15" customHeight="1" x14ac:dyDescent="0.2">
      <c r="A29" s="535">
        <v>64467</v>
      </c>
      <c r="B29" s="536"/>
      <c r="C29" s="538" t="s">
        <v>1200</v>
      </c>
      <c r="D29" s="538" t="s">
        <v>1197</v>
      </c>
      <c r="E29" s="538">
        <v>400</v>
      </c>
      <c r="F29" s="538">
        <v>1979</v>
      </c>
      <c r="G29" s="540">
        <v>1169</v>
      </c>
      <c r="H29" s="546" t="s">
        <v>1228</v>
      </c>
    </row>
    <row r="30" spans="1:8" s="111" customFormat="1" ht="15" customHeight="1" x14ac:dyDescent="0.2">
      <c r="A30" s="542">
        <v>13438</v>
      </c>
      <c r="B30" s="543" t="s">
        <v>107</v>
      </c>
      <c r="C30" s="532" t="s">
        <v>1198</v>
      </c>
      <c r="D30" s="532" t="s">
        <v>1199</v>
      </c>
      <c r="E30" s="532">
        <v>250</v>
      </c>
      <c r="F30" s="532">
        <v>1978</v>
      </c>
      <c r="G30" s="544">
        <v>661</v>
      </c>
      <c r="H30" s="545" t="s">
        <v>1233</v>
      </c>
    </row>
    <row r="31" spans="1:8" s="111" customFormat="1" ht="15" customHeight="1" x14ac:dyDescent="0.2">
      <c r="A31" s="535">
        <v>10322</v>
      </c>
      <c r="B31" s="536"/>
      <c r="C31" s="538" t="s">
        <v>1200</v>
      </c>
      <c r="D31" s="538" t="s">
        <v>1199</v>
      </c>
      <c r="E31" s="538">
        <v>250</v>
      </c>
      <c r="F31" s="538">
        <v>1993</v>
      </c>
      <c r="G31" s="540">
        <v>662</v>
      </c>
      <c r="H31" s="546" t="s">
        <v>1233</v>
      </c>
    </row>
    <row r="32" spans="1:8" s="111" customFormat="1" ht="15" customHeight="1" x14ac:dyDescent="0.2">
      <c r="A32" s="542">
        <v>18792</v>
      </c>
      <c r="B32" s="543" t="s">
        <v>106</v>
      </c>
      <c r="C32" s="532" t="s">
        <v>1198</v>
      </c>
      <c r="D32" s="532" t="s">
        <v>1201</v>
      </c>
      <c r="E32" s="532">
        <v>630</v>
      </c>
      <c r="F32" s="532">
        <v>1981</v>
      </c>
      <c r="G32" s="544">
        <v>582</v>
      </c>
      <c r="H32" s="545" t="s">
        <v>1230</v>
      </c>
    </row>
    <row r="33" spans="1:8" s="111" customFormat="1" ht="15" customHeight="1" x14ac:dyDescent="0.2">
      <c r="A33" s="535">
        <v>65873</v>
      </c>
      <c r="B33" s="536"/>
      <c r="C33" s="538" t="s">
        <v>1200</v>
      </c>
      <c r="D33" s="538" t="s">
        <v>1201</v>
      </c>
      <c r="E33" s="538">
        <v>630</v>
      </c>
      <c r="F33" s="538">
        <v>1992</v>
      </c>
      <c r="G33" s="540">
        <v>1194</v>
      </c>
      <c r="H33" s="546" t="s">
        <v>1230</v>
      </c>
    </row>
    <row r="34" spans="1:8" s="111" customFormat="1" ht="15" customHeight="1" x14ac:dyDescent="0.2">
      <c r="A34" s="542">
        <v>75260</v>
      </c>
      <c r="B34" s="543" t="s">
        <v>108</v>
      </c>
      <c r="C34" s="532" t="s">
        <v>1198</v>
      </c>
      <c r="D34" s="532" t="s">
        <v>1197</v>
      </c>
      <c r="E34" s="532">
        <v>400</v>
      </c>
      <c r="F34" s="532">
        <v>1981</v>
      </c>
      <c r="G34" s="544">
        <v>1155</v>
      </c>
      <c r="H34" s="545" t="s">
        <v>1228</v>
      </c>
    </row>
    <row r="35" spans="1:8" s="111" customFormat="1" ht="15" customHeight="1" x14ac:dyDescent="0.2">
      <c r="A35" s="535">
        <v>28272</v>
      </c>
      <c r="B35" s="536"/>
      <c r="C35" s="538" t="s">
        <v>1200</v>
      </c>
      <c r="D35" s="538" t="s">
        <v>1201</v>
      </c>
      <c r="E35" s="538">
        <v>630</v>
      </c>
      <c r="F35" s="538">
        <v>1984</v>
      </c>
      <c r="G35" s="540">
        <v>1208</v>
      </c>
      <c r="H35" s="546" t="s">
        <v>1230</v>
      </c>
    </row>
    <row r="36" spans="1:8" s="111" customFormat="1" ht="15" customHeight="1" x14ac:dyDescent="0.2">
      <c r="A36" s="542">
        <v>64400</v>
      </c>
      <c r="B36" s="543" t="s">
        <v>109</v>
      </c>
      <c r="C36" s="532" t="s">
        <v>1198</v>
      </c>
      <c r="D36" s="532" t="s">
        <v>1201</v>
      </c>
      <c r="E36" s="532">
        <v>630</v>
      </c>
      <c r="F36" s="532">
        <v>1992</v>
      </c>
      <c r="G36" s="544">
        <v>893</v>
      </c>
      <c r="H36" s="545" t="s">
        <v>1230</v>
      </c>
    </row>
    <row r="37" spans="1:8" s="111" customFormat="1" ht="15" customHeight="1" x14ac:dyDescent="0.2">
      <c r="A37" s="535">
        <v>19812</v>
      </c>
      <c r="B37" s="536"/>
      <c r="C37" s="538" t="s">
        <v>1200</v>
      </c>
      <c r="D37" s="538" t="s">
        <v>1201</v>
      </c>
      <c r="E37" s="538">
        <v>630</v>
      </c>
      <c r="F37" s="538">
        <v>1981</v>
      </c>
      <c r="G37" s="540">
        <v>1845</v>
      </c>
      <c r="H37" s="546" t="s">
        <v>1230</v>
      </c>
    </row>
    <row r="38" spans="1:8" ht="15" customHeight="1" x14ac:dyDescent="0.2">
      <c r="A38" s="542">
        <v>979264</v>
      </c>
      <c r="B38" s="543" t="s">
        <v>183</v>
      </c>
      <c r="C38" s="532" t="s">
        <v>1198</v>
      </c>
      <c r="D38" s="532" t="s">
        <v>1199</v>
      </c>
      <c r="E38" s="532">
        <v>250</v>
      </c>
      <c r="F38" s="532">
        <v>1984</v>
      </c>
      <c r="G38" s="544">
        <v>624</v>
      </c>
      <c r="H38" s="545" t="s">
        <v>1233</v>
      </c>
    </row>
    <row r="39" spans="1:8" ht="15" customHeight="1" x14ac:dyDescent="0.2">
      <c r="A39" s="535">
        <v>11103</v>
      </c>
      <c r="B39" s="536"/>
      <c r="C39" s="538" t="s">
        <v>1200</v>
      </c>
      <c r="D39" s="538" t="s">
        <v>1199</v>
      </c>
      <c r="E39" s="538">
        <v>250</v>
      </c>
      <c r="F39" s="538">
        <v>1977</v>
      </c>
      <c r="G39" s="540">
        <v>728</v>
      </c>
      <c r="H39" s="546" t="s">
        <v>1233</v>
      </c>
    </row>
    <row r="40" spans="1:8" ht="15" customHeight="1" x14ac:dyDescent="0.2">
      <c r="A40" s="542">
        <v>181834</v>
      </c>
      <c r="B40" s="543" t="s">
        <v>184</v>
      </c>
      <c r="C40" s="532" t="s">
        <v>1198</v>
      </c>
      <c r="D40" s="532" t="s">
        <v>1199</v>
      </c>
      <c r="E40" s="532">
        <v>250</v>
      </c>
      <c r="F40" s="532">
        <v>1980</v>
      </c>
      <c r="G40" s="544">
        <v>828</v>
      </c>
      <c r="H40" s="545" t="s">
        <v>1233</v>
      </c>
    </row>
    <row r="41" spans="1:8" ht="15" customHeight="1" x14ac:dyDescent="0.2">
      <c r="A41" s="535">
        <v>1778</v>
      </c>
      <c r="B41" s="536"/>
      <c r="C41" s="538" t="s">
        <v>1200</v>
      </c>
      <c r="D41" s="538" t="s">
        <v>1199</v>
      </c>
      <c r="E41" s="538">
        <v>250</v>
      </c>
      <c r="F41" s="538">
        <v>1981</v>
      </c>
      <c r="G41" s="540">
        <v>829</v>
      </c>
      <c r="H41" s="546" t="s">
        <v>1233</v>
      </c>
    </row>
    <row r="42" spans="1:8" ht="15" customHeight="1" x14ac:dyDescent="0.2">
      <c r="A42" s="542">
        <v>65766</v>
      </c>
      <c r="B42" s="543" t="s">
        <v>185</v>
      </c>
      <c r="C42" s="532" t="s">
        <v>1198</v>
      </c>
      <c r="D42" s="532" t="s">
        <v>1201</v>
      </c>
      <c r="E42" s="532">
        <v>630</v>
      </c>
      <c r="F42" s="532">
        <v>1992</v>
      </c>
      <c r="G42" s="544">
        <v>543</v>
      </c>
      <c r="H42" s="545" t="s">
        <v>1230</v>
      </c>
    </row>
    <row r="43" spans="1:8" ht="15" customHeight="1" x14ac:dyDescent="0.2">
      <c r="A43" s="535">
        <v>63618</v>
      </c>
      <c r="B43" s="536"/>
      <c r="C43" s="538" t="s">
        <v>1200</v>
      </c>
      <c r="D43" s="538" t="s">
        <v>1201</v>
      </c>
      <c r="E43" s="538">
        <v>630</v>
      </c>
      <c r="F43" s="538">
        <v>1991</v>
      </c>
      <c r="G43" s="540">
        <v>1090</v>
      </c>
      <c r="H43" s="546" t="s">
        <v>1230</v>
      </c>
    </row>
    <row r="44" spans="1:8" ht="15" customHeight="1" x14ac:dyDescent="0.2">
      <c r="A44" s="542">
        <v>52818</v>
      </c>
      <c r="B44" s="543" t="s">
        <v>186</v>
      </c>
      <c r="C44" s="532" t="s">
        <v>1198</v>
      </c>
      <c r="D44" s="532" t="s">
        <v>1197</v>
      </c>
      <c r="E44" s="532">
        <v>400</v>
      </c>
      <c r="F44" s="532">
        <v>1992</v>
      </c>
      <c r="G44" s="544">
        <v>551</v>
      </c>
      <c r="H44" s="545" t="s">
        <v>1232</v>
      </c>
    </row>
    <row r="45" spans="1:8" ht="15" customHeight="1" x14ac:dyDescent="0.2">
      <c r="A45" s="535">
        <v>52859</v>
      </c>
      <c r="B45" s="536"/>
      <c r="C45" s="538" t="s">
        <v>1200</v>
      </c>
      <c r="D45" s="538" t="s">
        <v>1197</v>
      </c>
      <c r="E45" s="538">
        <v>400</v>
      </c>
      <c r="F45" s="538">
        <v>1992</v>
      </c>
      <c r="G45" s="540">
        <v>810</v>
      </c>
      <c r="H45" s="546" t="s">
        <v>1228</v>
      </c>
    </row>
    <row r="46" spans="1:8" ht="15" customHeight="1" x14ac:dyDescent="0.2">
      <c r="A46" s="542">
        <v>11985</v>
      </c>
      <c r="B46" s="543" t="s">
        <v>187</v>
      </c>
      <c r="C46" s="532" t="s">
        <v>1198</v>
      </c>
      <c r="D46" s="532" t="s">
        <v>1197</v>
      </c>
      <c r="E46" s="532">
        <v>400</v>
      </c>
      <c r="F46" s="532">
        <v>1981</v>
      </c>
      <c r="G46" s="544">
        <v>912</v>
      </c>
      <c r="H46" s="545" t="s">
        <v>1228</v>
      </c>
    </row>
    <row r="47" spans="1:8" ht="15" customHeight="1" x14ac:dyDescent="0.2">
      <c r="A47" s="535">
        <v>23313</v>
      </c>
      <c r="B47" s="536"/>
      <c r="C47" s="537" t="s">
        <v>1200</v>
      </c>
      <c r="D47" s="537" t="s">
        <v>1204</v>
      </c>
      <c r="E47" s="537">
        <v>400</v>
      </c>
      <c r="F47" s="537">
        <v>2010</v>
      </c>
      <c r="G47" s="548">
        <v>2312</v>
      </c>
      <c r="H47" s="546" t="s">
        <v>1239</v>
      </c>
    </row>
    <row r="48" spans="1:8" ht="15" customHeight="1" x14ac:dyDescent="0.2">
      <c r="A48" s="547">
        <v>8664</v>
      </c>
      <c r="B48" s="543" t="s">
        <v>188</v>
      </c>
      <c r="C48" s="532" t="s">
        <v>1198</v>
      </c>
      <c r="D48" s="532" t="s">
        <v>1197</v>
      </c>
      <c r="E48" s="532">
        <v>400</v>
      </c>
      <c r="F48" s="532">
        <v>1984</v>
      </c>
      <c r="G48" s="544">
        <v>868</v>
      </c>
      <c r="H48" s="545" t="s">
        <v>1228</v>
      </c>
    </row>
    <row r="49" spans="1:8" ht="15" customHeight="1" x14ac:dyDescent="0.2">
      <c r="A49" s="535">
        <v>78670</v>
      </c>
      <c r="B49" s="536"/>
      <c r="C49" s="538" t="s">
        <v>1200</v>
      </c>
      <c r="D49" s="538" t="s">
        <v>1197</v>
      </c>
      <c r="E49" s="538">
        <v>400</v>
      </c>
      <c r="F49" s="538">
        <v>1984</v>
      </c>
      <c r="G49" s="540">
        <v>869</v>
      </c>
      <c r="H49" s="546" t="s">
        <v>1228</v>
      </c>
    </row>
    <row r="50" spans="1:8" ht="15" customHeight="1" x14ac:dyDescent="0.2">
      <c r="A50" s="542">
        <v>18449</v>
      </c>
      <c r="B50" s="543" t="s">
        <v>376</v>
      </c>
      <c r="C50" s="532" t="s">
        <v>1198</v>
      </c>
      <c r="D50" s="532" t="s">
        <v>1197</v>
      </c>
      <c r="E50" s="532">
        <v>400</v>
      </c>
      <c r="F50" s="532">
        <v>1984</v>
      </c>
      <c r="G50" s="544">
        <v>679</v>
      </c>
      <c r="H50" s="545" t="s">
        <v>1232</v>
      </c>
    </row>
    <row r="51" spans="1:8" ht="15" customHeight="1" x14ac:dyDescent="0.2">
      <c r="A51" s="535">
        <v>7452</v>
      </c>
      <c r="B51" s="536"/>
      <c r="C51" s="538" t="s">
        <v>1200</v>
      </c>
      <c r="D51" s="538" t="s">
        <v>1197</v>
      </c>
      <c r="E51" s="538">
        <v>400</v>
      </c>
      <c r="F51" s="538">
        <v>1989</v>
      </c>
      <c r="G51" s="540">
        <v>680</v>
      </c>
      <c r="H51" s="546" t="s">
        <v>1232</v>
      </c>
    </row>
    <row r="52" spans="1:8" ht="15" customHeight="1" x14ac:dyDescent="0.2">
      <c r="A52" s="542">
        <v>56617</v>
      </c>
      <c r="B52" s="543" t="s">
        <v>377</v>
      </c>
      <c r="C52" s="532" t="s">
        <v>1198</v>
      </c>
      <c r="D52" s="532" t="s">
        <v>1197</v>
      </c>
      <c r="E52" s="532">
        <v>400</v>
      </c>
      <c r="F52" s="532">
        <v>1981</v>
      </c>
      <c r="G52" s="544">
        <v>688</v>
      </c>
      <c r="H52" s="545" t="s">
        <v>1228</v>
      </c>
    </row>
    <row r="53" spans="1:8" ht="15" customHeight="1" x14ac:dyDescent="0.2">
      <c r="A53" s="535">
        <v>24509</v>
      </c>
      <c r="B53" s="536"/>
      <c r="C53" s="538" t="s">
        <v>1200</v>
      </c>
      <c r="D53" s="538" t="s">
        <v>1197</v>
      </c>
      <c r="E53" s="538">
        <v>400</v>
      </c>
      <c r="F53" s="538">
        <v>1986</v>
      </c>
      <c r="G53" s="540">
        <v>689</v>
      </c>
      <c r="H53" s="546" t="s">
        <v>1228</v>
      </c>
    </row>
    <row r="54" spans="1:8" ht="15" customHeight="1" x14ac:dyDescent="0.2">
      <c r="A54" s="542">
        <v>65906</v>
      </c>
      <c r="B54" s="543" t="s">
        <v>378</v>
      </c>
      <c r="C54" s="532" t="s">
        <v>1198</v>
      </c>
      <c r="D54" s="532" t="s">
        <v>1201</v>
      </c>
      <c r="E54" s="532">
        <v>630</v>
      </c>
      <c r="F54" s="532">
        <v>1992</v>
      </c>
      <c r="G54" s="544">
        <v>752</v>
      </c>
      <c r="H54" s="545" t="s">
        <v>1230</v>
      </c>
    </row>
    <row r="55" spans="1:8" ht="15" customHeight="1" x14ac:dyDescent="0.2">
      <c r="A55" s="535">
        <v>51515</v>
      </c>
      <c r="B55" s="536"/>
      <c r="C55" s="538" t="s">
        <v>1200</v>
      </c>
      <c r="D55" s="538" t="s">
        <v>1201</v>
      </c>
      <c r="E55" s="538">
        <v>630</v>
      </c>
      <c r="F55" s="538">
        <v>1981</v>
      </c>
      <c r="G55" s="540">
        <v>1701</v>
      </c>
      <c r="H55" s="546" t="s">
        <v>1226</v>
      </c>
    </row>
    <row r="56" spans="1:8" ht="15" customHeight="1" x14ac:dyDescent="0.2">
      <c r="A56" s="542">
        <v>1271771</v>
      </c>
      <c r="B56" s="549" t="s">
        <v>1206</v>
      </c>
      <c r="C56" s="532" t="s">
        <v>1198</v>
      </c>
      <c r="D56" s="532" t="s">
        <v>1207</v>
      </c>
      <c r="E56" s="532">
        <v>160</v>
      </c>
      <c r="F56" s="532">
        <v>1990</v>
      </c>
      <c r="G56" s="544">
        <v>729</v>
      </c>
      <c r="H56" s="545" t="s">
        <v>1238</v>
      </c>
    </row>
    <row r="57" spans="1:8" ht="15" customHeight="1" x14ac:dyDescent="0.2">
      <c r="A57" s="535">
        <v>26518</v>
      </c>
      <c r="B57" s="550" t="s">
        <v>1208</v>
      </c>
      <c r="C57" s="538" t="s">
        <v>1198</v>
      </c>
      <c r="D57" s="538" t="s">
        <v>1197</v>
      </c>
      <c r="E57" s="538">
        <v>400</v>
      </c>
      <c r="F57" s="538">
        <v>1986</v>
      </c>
      <c r="G57" s="540">
        <v>768</v>
      </c>
      <c r="H57" s="546" t="s">
        <v>1232</v>
      </c>
    </row>
    <row r="58" spans="1:8" ht="15" customHeight="1" x14ac:dyDescent="0.2">
      <c r="A58" s="542" t="s">
        <v>1223</v>
      </c>
      <c r="B58" s="551"/>
      <c r="C58" s="532" t="s">
        <v>1200</v>
      </c>
      <c r="D58" s="532" t="s">
        <v>1197</v>
      </c>
      <c r="E58" s="532">
        <v>400</v>
      </c>
      <c r="F58" s="532" t="s">
        <v>1203</v>
      </c>
      <c r="G58" s="544">
        <v>769</v>
      </c>
      <c r="H58" s="545" t="s">
        <v>1232</v>
      </c>
    </row>
    <row r="59" spans="1:8" ht="15" customHeight="1" x14ac:dyDescent="0.2">
      <c r="A59" s="535">
        <v>760216</v>
      </c>
      <c r="B59" s="550" t="s">
        <v>379</v>
      </c>
      <c r="C59" s="538" t="s">
        <v>1198</v>
      </c>
      <c r="D59" s="538" t="s">
        <v>1199</v>
      </c>
      <c r="E59" s="538">
        <v>250</v>
      </c>
      <c r="F59" s="538">
        <v>1979</v>
      </c>
      <c r="G59" s="540">
        <v>553</v>
      </c>
      <c r="H59" s="546" t="s">
        <v>1233</v>
      </c>
    </row>
    <row r="60" spans="1:8" ht="15" customHeight="1" x14ac:dyDescent="0.2">
      <c r="A60" s="542">
        <v>666782</v>
      </c>
      <c r="B60" s="551"/>
      <c r="C60" s="532" t="s">
        <v>1200</v>
      </c>
      <c r="D60" s="532" t="s">
        <v>1199</v>
      </c>
      <c r="E60" s="532">
        <v>250</v>
      </c>
      <c r="F60" s="532">
        <v>1977</v>
      </c>
      <c r="G60" s="544">
        <v>554</v>
      </c>
      <c r="H60" s="545" t="s">
        <v>1233</v>
      </c>
    </row>
    <row r="61" spans="1:8" ht="15" customHeight="1" x14ac:dyDescent="0.2">
      <c r="A61" s="535">
        <v>24647</v>
      </c>
      <c r="B61" s="550" t="s">
        <v>387</v>
      </c>
      <c r="C61" s="538" t="s">
        <v>1198</v>
      </c>
      <c r="D61" s="538" t="s">
        <v>1201</v>
      </c>
      <c r="E61" s="538">
        <v>630</v>
      </c>
      <c r="F61" s="538">
        <v>1983</v>
      </c>
      <c r="G61" s="540">
        <v>915</v>
      </c>
      <c r="H61" s="546" t="s">
        <v>1230</v>
      </c>
    </row>
    <row r="62" spans="1:8" ht="15" customHeight="1" x14ac:dyDescent="0.2">
      <c r="A62" s="542">
        <v>24606</v>
      </c>
      <c r="B62" s="551"/>
      <c r="C62" s="532" t="s">
        <v>1200</v>
      </c>
      <c r="D62" s="532" t="s">
        <v>1201</v>
      </c>
      <c r="E62" s="532">
        <v>630</v>
      </c>
      <c r="F62" s="532">
        <v>1983</v>
      </c>
      <c r="G62" s="544">
        <v>544</v>
      </c>
      <c r="H62" s="545" t="s">
        <v>1230</v>
      </c>
    </row>
    <row r="63" spans="1:8" ht="15" customHeight="1" x14ac:dyDescent="0.2">
      <c r="A63" s="535">
        <v>1744</v>
      </c>
      <c r="B63" s="552" t="s">
        <v>388</v>
      </c>
      <c r="C63" s="538" t="s">
        <v>1198</v>
      </c>
      <c r="D63" s="538" t="s">
        <v>1199</v>
      </c>
      <c r="E63" s="538">
        <v>250</v>
      </c>
      <c r="F63" s="538">
        <v>1981</v>
      </c>
      <c r="G63" s="540">
        <v>945</v>
      </c>
      <c r="H63" s="546" t="s">
        <v>1236</v>
      </c>
    </row>
    <row r="64" spans="1:8" ht="15" customHeight="1" x14ac:dyDescent="0.2">
      <c r="A64" s="542">
        <v>1447</v>
      </c>
      <c r="B64" s="551"/>
      <c r="C64" s="532" t="s">
        <v>1200</v>
      </c>
      <c r="D64" s="532" t="s">
        <v>1199</v>
      </c>
      <c r="E64" s="532">
        <v>250</v>
      </c>
      <c r="F64" s="532">
        <v>1980</v>
      </c>
      <c r="G64" s="544">
        <v>2162</v>
      </c>
      <c r="H64" s="545" t="s">
        <v>1236</v>
      </c>
    </row>
    <row r="65" spans="1:8" ht="15" customHeight="1" x14ac:dyDescent="0.2">
      <c r="A65" s="535">
        <v>781911</v>
      </c>
      <c r="B65" s="550" t="s">
        <v>938</v>
      </c>
      <c r="C65" s="538" t="s">
        <v>1198</v>
      </c>
      <c r="D65" s="538" t="s">
        <v>1199</v>
      </c>
      <c r="E65" s="538">
        <v>250</v>
      </c>
      <c r="F65" s="538">
        <v>1980</v>
      </c>
      <c r="G65" s="540">
        <v>512</v>
      </c>
      <c r="H65" s="546" t="s">
        <v>1233</v>
      </c>
    </row>
    <row r="66" spans="1:8" ht="15" customHeight="1" x14ac:dyDescent="0.2">
      <c r="A66" s="553">
        <v>1078</v>
      </c>
      <c r="B66" s="551"/>
      <c r="C66" s="532" t="s">
        <v>1200</v>
      </c>
      <c r="D66" s="532" t="s">
        <v>1199</v>
      </c>
      <c r="E66" s="532">
        <v>250</v>
      </c>
      <c r="F66" s="532">
        <v>1979</v>
      </c>
      <c r="G66" s="544">
        <v>2251</v>
      </c>
      <c r="H66" s="545" t="s">
        <v>1233</v>
      </c>
    </row>
    <row r="67" spans="1:8" ht="15" customHeight="1" x14ac:dyDescent="0.2">
      <c r="A67" s="535">
        <v>28060</v>
      </c>
      <c r="B67" s="550" t="s">
        <v>389</v>
      </c>
      <c r="C67" s="538" t="s">
        <v>1198</v>
      </c>
      <c r="D67" s="538" t="s">
        <v>1201</v>
      </c>
      <c r="E67" s="538">
        <v>630</v>
      </c>
      <c r="F67" s="538">
        <v>1978</v>
      </c>
      <c r="G67" s="540">
        <v>898</v>
      </c>
      <c r="H67" s="546" t="s">
        <v>1230</v>
      </c>
    </row>
    <row r="68" spans="1:8" ht="15" customHeight="1" x14ac:dyDescent="0.2">
      <c r="A68" s="542">
        <v>70173</v>
      </c>
      <c r="B68" s="551"/>
      <c r="C68" s="532" t="s">
        <v>1200</v>
      </c>
      <c r="D68" s="532" t="s">
        <v>1201</v>
      </c>
      <c r="E68" s="532">
        <v>630</v>
      </c>
      <c r="F68" s="532">
        <v>1994</v>
      </c>
      <c r="G68" s="544">
        <v>2175</v>
      </c>
      <c r="H68" s="545" t="s">
        <v>1230</v>
      </c>
    </row>
    <row r="69" spans="1:8" ht="15" customHeight="1" x14ac:dyDescent="0.2">
      <c r="A69" s="535">
        <v>40702</v>
      </c>
      <c r="B69" s="552" t="s">
        <v>390</v>
      </c>
      <c r="C69" s="538" t="s">
        <v>1198</v>
      </c>
      <c r="D69" s="538" t="s">
        <v>1197</v>
      </c>
      <c r="E69" s="538">
        <v>400</v>
      </c>
      <c r="F69" s="538">
        <v>1989</v>
      </c>
      <c r="G69" s="540">
        <v>541</v>
      </c>
      <c r="H69" s="546" t="s">
        <v>1232</v>
      </c>
    </row>
    <row r="70" spans="1:8" ht="15" customHeight="1" x14ac:dyDescent="0.2">
      <c r="A70" s="542">
        <v>1689</v>
      </c>
      <c r="B70" s="551"/>
      <c r="C70" s="532" t="s">
        <v>1200</v>
      </c>
      <c r="D70" s="532" t="s">
        <v>1199</v>
      </c>
      <c r="E70" s="532">
        <v>250</v>
      </c>
      <c r="F70" s="532">
        <v>1981</v>
      </c>
      <c r="G70" s="544">
        <v>2188</v>
      </c>
      <c r="H70" s="545" t="s">
        <v>1236</v>
      </c>
    </row>
    <row r="71" spans="1:8" ht="15" customHeight="1" x14ac:dyDescent="0.2">
      <c r="A71" s="535">
        <v>23340</v>
      </c>
      <c r="B71" s="293" t="s">
        <v>1209</v>
      </c>
      <c r="C71" s="538" t="s">
        <v>1198</v>
      </c>
      <c r="D71" s="538" t="s">
        <v>1197</v>
      </c>
      <c r="E71" s="538">
        <v>400</v>
      </c>
      <c r="F71" s="538">
        <v>1985</v>
      </c>
      <c r="G71" s="540">
        <v>723</v>
      </c>
      <c r="H71" s="546" t="s">
        <v>1228</v>
      </c>
    </row>
    <row r="72" spans="1:8" ht="15" customHeight="1" x14ac:dyDescent="0.2">
      <c r="A72" s="542">
        <v>11985</v>
      </c>
      <c r="B72" s="543" t="s">
        <v>539</v>
      </c>
      <c r="C72" s="532" t="s">
        <v>1200</v>
      </c>
      <c r="D72" s="532" t="s">
        <v>1197</v>
      </c>
      <c r="E72" s="532">
        <v>400</v>
      </c>
      <c r="F72" s="532">
        <v>1981</v>
      </c>
      <c r="G72" s="544">
        <v>933</v>
      </c>
      <c r="H72" s="545" t="s">
        <v>1229</v>
      </c>
    </row>
    <row r="73" spans="1:8" ht="15" customHeight="1" x14ac:dyDescent="0.2">
      <c r="A73" s="535">
        <v>71247</v>
      </c>
      <c r="B73" s="536"/>
      <c r="C73" s="538" t="s">
        <v>1198</v>
      </c>
      <c r="D73" s="538" t="s">
        <v>1201</v>
      </c>
      <c r="E73" s="538">
        <v>630</v>
      </c>
      <c r="F73" s="538">
        <v>1995</v>
      </c>
      <c r="G73" s="540">
        <v>932</v>
      </c>
      <c r="H73" s="546" t="s">
        <v>1227</v>
      </c>
    </row>
    <row r="74" spans="1:8" ht="15" customHeight="1" x14ac:dyDescent="0.2">
      <c r="A74" s="542">
        <v>51427</v>
      </c>
      <c r="B74" s="543" t="s">
        <v>540</v>
      </c>
      <c r="C74" s="532" t="s">
        <v>1198</v>
      </c>
      <c r="D74" s="532" t="s">
        <v>1201</v>
      </c>
      <c r="E74" s="532">
        <v>630</v>
      </c>
      <c r="F74" s="532">
        <v>1989</v>
      </c>
      <c r="G74" s="544">
        <v>852</v>
      </c>
      <c r="H74" s="545" t="s">
        <v>1230</v>
      </c>
    </row>
    <row r="75" spans="1:8" ht="15" customHeight="1" x14ac:dyDescent="0.2">
      <c r="A75" s="535">
        <v>56617</v>
      </c>
      <c r="B75" s="536"/>
      <c r="C75" s="538" t="s">
        <v>1200</v>
      </c>
      <c r="D75" s="538" t="s">
        <v>1201</v>
      </c>
      <c r="E75" s="538">
        <v>630</v>
      </c>
      <c r="F75" s="538">
        <v>1990</v>
      </c>
      <c r="G75" s="540">
        <v>1940</v>
      </c>
      <c r="H75" s="546" t="s">
        <v>1230</v>
      </c>
    </row>
    <row r="76" spans="1:8" ht="15" customHeight="1" x14ac:dyDescent="0.2">
      <c r="A76" s="542">
        <v>40892</v>
      </c>
      <c r="B76" s="543" t="s">
        <v>541</v>
      </c>
      <c r="C76" s="532" t="s">
        <v>1198</v>
      </c>
      <c r="D76" s="532" t="s">
        <v>1201</v>
      </c>
      <c r="E76" s="532">
        <v>630</v>
      </c>
      <c r="F76" s="532">
        <v>1986</v>
      </c>
      <c r="G76" s="544">
        <v>802</v>
      </c>
      <c r="H76" s="545" t="s">
        <v>1230</v>
      </c>
    </row>
    <row r="77" spans="1:8" ht="15" customHeight="1" x14ac:dyDescent="0.2">
      <c r="A77" s="535">
        <v>27241</v>
      </c>
      <c r="B77" s="536"/>
      <c r="C77" s="538" t="s">
        <v>1200</v>
      </c>
      <c r="D77" s="538" t="s">
        <v>1201</v>
      </c>
      <c r="E77" s="538">
        <v>630</v>
      </c>
      <c r="F77" s="538">
        <v>1984</v>
      </c>
      <c r="G77" s="540">
        <v>1955</v>
      </c>
      <c r="H77" s="546" t="s">
        <v>1230</v>
      </c>
    </row>
    <row r="78" spans="1:8" ht="15" customHeight="1" x14ac:dyDescent="0.2">
      <c r="A78" s="542">
        <v>40904</v>
      </c>
      <c r="B78" s="543" t="s">
        <v>542</v>
      </c>
      <c r="C78" s="532" t="s">
        <v>1198</v>
      </c>
      <c r="D78" s="532" t="s">
        <v>1201</v>
      </c>
      <c r="E78" s="532">
        <v>630</v>
      </c>
      <c r="F78" s="532">
        <v>1986</v>
      </c>
      <c r="G78" s="544">
        <v>803</v>
      </c>
      <c r="H78" s="545" t="s">
        <v>1230</v>
      </c>
    </row>
    <row r="79" spans="1:8" ht="15" customHeight="1" x14ac:dyDescent="0.2">
      <c r="A79" s="535">
        <v>25244</v>
      </c>
      <c r="B79" s="536"/>
      <c r="C79" s="538" t="s">
        <v>1200</v>
      </c>
      <c r="D79" s="538" t="s">
        <v>1201</v>
      </c>
      <c r="E79" s="538">
        <v>630</v>
      </c>
      <c r="F79" s="538">
        <v>1983</v>
      </c>
      <c r="G79" s="540">
        <v>1971</v>
      </c>
      <c r="H79" s="546" t="s">
        <v>1230</v>
      </c>
    </row>
    <row r="80" spans="1:8" ht="15" customHeight="1" x14ac:dyDescent="0.2">
      <c r="A80" s="542">
        <v>68344</v>
      </c>
      <c r="B80" s="543" t="s">
        <v>543</v>
      </c>
      <c r="C80" s="532" t="s">
        <v>1198</v>
      </c>
      <c r="D80" s="532" t="s">
        <v>1201</v>
      </c>
      <c r="E80" s="532">
        <v>630</v>
      </c>
      <c r="F80" s="532">
        <v>1993</v>
      </c>
      <c r="G80" s="544">
        <v>908</v>
      </c>
      <c r="H80" s="545" t="s">
        <v>1230</v>
      </c>
    </row>
    <row r="81" spans="1:16" ht="15" customHeight="1" x14ac:dyDescent="0.2">
      <c r="A81" s="535">
        <v>56611</v>
      </c>
      <c r="B81" s="536"/>
      <c r="C81" s="538" t="s">
        <v>1200</v>
      </c>
      <c r="D81" s="538" t="s">
        <v>1201</v>
      </c>
      <c r="E81" s="538">
        <v>630</v>
      </c>
      <c r="F81" s="538">
        <v>1990</v>
      </c>
      <c r="G81" s="540">
        <v>2226</v>
      </c>
      <c r="H81" s="546" t="s">
        <v>1230</v>
      </c>
    </row>
    <row r="82" spans="1:16" ht="15" customHeight="1" x14ac:dyDescent="0.2">
      <c r="A82" s="542">
        <v>38854</v>
      </c>
      <c r="B82" s="543" t="s">
        <v>544</v>
      </c>
      <c r="C82" s="532" t="s">
        <v>1198</v>
      </c>
      <c r="D82" s="532" t="s">
        <v>1201</v>
      </c>
      <c r="E82" s="532">
        <v>630</v>
      </c>
      <c r="F82" s="532">
        <v>1986</v>
      </c>
      <c r="G82" s="544">
        <v>584</v>
      </c>
      <c r="H82" s="545" t="s">
        <v>1230</v>
      </c>
    </row>
    <row r="83" spans="1:16" ht="15" customHeight="1" x14ac:dyDescent="0.2">
      <c r="A83" s="535">
        <v>56664</v>
      </c>
      <c r="B83" s="536"/>
      <c r="C83" s="538" t="s">
        <v>1200</v>
      </c>
      <c r="D83" s="538" t="s">
        <v>1201</v>
      </c>
      <c r="E83" s="538">
        <v>630</v>
      </c>
      <c r="F83" s="538">
        <v>1982</v>
      </c>
      <c r="G83" s="540">
        <v>1239</v>
      </c>
      <c r="H83" s="546" t="s">
        <v>1230</v>
      </c>
    </row>
    <row r="84" spans="1:16" ht="15" customHeight="1" x14ac:dyDescent="0.2">
      <c r="A84" s="542">
        <v>38811</v>
      </c>
      <c r="B84" s="543" t="s">
        <v>545</v>
      </c>
      <c r="C84" s="532" t="s">
        <v>1198</v>
      </c>
      <c r="D84" s="532" t="s">
        <v>1201</v>
      </c>
      <c r="E84" s="532">
        <v>630</v>
      </c>
      <c r="F84" s="532">
        <v>1986</v>
      </c>
      <c r="G84" s="544">
        <v>625</v>
      </c>
      <c r="H84" s="545" t="s">
        <v>1230</v>
      </c>
    </row>
    <row r="85" spans="1:16" ht="15" customHeight="1" x14ac:dyDescent="0.2">
      <c r="A85" s="535">
        <v>6796</v>
      </c>
      <c r="B85" s="536"/>
      <c r="C85" s="538" t="s">
        <v>1200</v>
      </c>
      <c r="D85" s="538" t="s">
        <v>1201</v>
      </c>
      <c r="E85" s="538">
        <v>630</v>
      </c>
      <c r="F85" s="538">
        <v>1983</v>
      </c>
      <c r="G85" s="540">
        <v>1254</v>
      </c>
      <c r="H85" s="546" t="s">
        <v>1230</v>
      </c>
    </row>
    <row r="86" spans="1:16" ht="15" customHeight="1" x14ac:dyDescent="0.2">
      <c r="A86" s="542">
        <v>65892</v>
      </c>
      <c r="B86" s="543" t="s">
        <v>546</v>
      </c>
      <c r="C86" s="532" t="s">
        <v>1198</v>
      </c>
      <c r="D86" s="532" t="s">
        <v>1201</v>
      </c>
      <c r="E86" s="532">
        <v>630</v>
      </c>
      <c r="F86" s="532">
        <v>1992</v>
      </c>
      <c r="G86" s="544">
        <v>626</v>
      </c>
      <c r="H86" s="545" t="s">
        <v>1230</v>
      </c>
    </row>
    <row r="87" spans="1:16" ht="15" customHeight="1" x14ac:dyDescent="0.2">
      <c r="A87" s="535">
        <v>58582</v>
      </c>
      <c r="B87" s="536"/>
      <c r="C87" s="538" t="s">
        <v>1200</v>
      </c>
      <c r="D87" s="538" t="s">
        <v>1201</v>
      </c>
      <c r="E87" s="538">
        <v>630</v>
      </c>
      <c r="F87" s="538">
        <v>1982</v>
      </c>
      <c r="G87" s="540">
        <v>1270</v>
      </c>
      <c r="H87" s="546" t="s">
        <v>1230</v>
      </c>
    </row>
    <row r="88" spans="1:16" ht="15" customHeight="1" x14ac:dyDescent="0.2">
      <c r="A88" s="542">
        <v>56203</v>
      </c>
      <c r="B88" s="543" t="s">
        <v>547</v>
      </c>
      <c r="C88" s="532" t="s">
        <v>1198</v>
      </c>
      <c r="D88" s="532" t="s">
        <v>1201</v>
      </c>
      <c r="E88" s="532">
        <v>630</v>
      </c>
      <c r="F88" s="532">
        <v>1990</v>
      </c>
      <c r="G88" s="544">
        <v>652</v>
      </c>
      <c r="H88" s="545" t="s">
        <v>1230</v>
      </c>
    </row>
    <row r="89" spans="1:16" ht="15" customHeight="1" x14ac:dyDescent="0.2">
      <c r="A89" s="535">
        <v>18711</v>
      </c>
      <c r="B89" s="536"/>
      <c r="C89" s="538" t="s">
        <v>1200</v>
      </c>
      <c r="D89" s="538" t="s">
        <v>1201</v>
      </c>
      <c r="E89" s="538">
        <v>630</v>
      </c>
      <c r="F89" s="538">
        <v>1981</v>
      </c>
      <c r="G89" s="540">
        <v>653</v>
      </c>
      <c r="H89" s="546" t="s">
        <v>1230</v>
      </c>
    </row>
    <row r="90" spans="1:16" ht="15" customHeight="1" x14ac:dyDescent="0.2">
      <c r="A90" s="542">
        <v>756766</v>
      </c>
      <c r="B90" s="543" t="s">
        <v>549</v>
      </c>
      <c r="C90" s="532" t="s">
        <v>1198</v>
      </c>
      <c r="D90" s="532" t="s">
        <v>1199</v>
      </c>
      <c r="E90" s="532">
        <v>250</v>
      </c>
      <c r="F90" s="532">
        <v>1979</v>
      </c>
      <c r="G90" s="544">
        <v>699</v>
      </c>
      <c r="H90" s="545" t="s">
        <v>1233</v>
      </c>
    </row>
    <row r="91" spans="1:16" ht="15" customHeight="1" x14ac:dyDescent="0.2">
      <c r="A91" s="535">
        <v>1505</v>
      </c>
      <c r="B91" s="536"/>
      <c r="C91" s="538" t="s">
        <v>1200</v>
      </c>
      <c r="D91" s="538" t="s">
        <v>1199</v>
      </c>
      <c r="E91" s="538">
        <v>250</v>
      </c>
      <c r="F91" s="538">
        <v>1984</v>
      </c>
      <c r="G91" s="540">
        <v>700</v>
      </c>
      <c r="H91" s="546" t="s">
        <v>1233</v>
      </c>
      <c r="J91" s="113"/>
      <c r="K91" s="113"/>
      <c r="L91" s="113"/>
      <c r="M91" s="113"/>
      <c r="N91" s="113"/>
      <c r="O91" s="113"/>
      <c r="P91" s="113"/>
    </row>
    <row r="92" spans="1:16" ht="15" customHeight="1" x14ac:dyDescent="0.2">
      <c r="A92" s="542">
        <v>1321303</v>
      </c>
      <c r="B92" s="543" t="s">
        <v>550</v>
      </c>
      <c r="C92" s="532" t="s">
        <v>1198</v>
      </c>
      <c r="D92" s="532" t="s">
        <v>1204</v>
      </c>
      <c r="E92" s="532">
        <v>400</v>
      </c>
      <c r="F92" s="532">
        <v>1991</v>
      </c>
      <c r="G92" s="544">
        <v>746</v>
      </c>
      <c r="H92" s="545" t="s">
        <v>1228</v>
      </c>
      <c r="J92" s="113"/>
      <c r="K92" s="113"/>
      <c r="L92" s="113"/>
      <c r="M92" s="113"/>
      <c r="N92" s="113"/>
      <c r="O92" s="113"/>
      <c r="P92" s="113"/>
    </row>
    <row r="93" spans="1:16" ht="15" customHeight="1" x14ac:dyDescent="0.2">
      <c r="A93" s="535">
        <v>1319161</v>
      </c>
      <c r="B93" s="536"/>
      <c r="C93" s="538" t="s">
        <v>1200</v>
      </c>
      <c r="D93" s="538" t="s">
        <v>1204</v>
      </c>
      <c r="E93" s="538">
        <v>400</v>
      </c>
      <c r="F93" s="538">
        <v>1991</v>
      </c>
      <c r="G93" s="540">
        <v>535</v>
      </c>
      <c r="H93" s="546" t="s">
        <v>1232</v>
      </c>
      <c r="J93" s="113"/>
      <c r="K93" s="113"/>
      <c r="L93" s="113"/>
      <c r="M93" s="113"/>
      <c r="N93" s="113"/>
      <c r="O93" s="113"/>
      <c r="P93" s="113"/>
    </row>
    <row r="94" spans="1:16" ht="15" customHeight="1" x14ac:dyDescent="0.2">
      <c r="A94" s="542">
        <v>5075</v>
      </c>
      <c r="B94" s="543" t="s">
        <v>189</v>
      </c>
      <c r="C94" s="532" t="s">
        <v>1198</v>
      </c>
      <c r="D94" s="532" t="s">
        <v>1199</v>
      </c>
      <c r="E94" s="532">
        <v>250</v>
      </c>
      <c r="F94" s="532">
        <v>1984</v>
      </c>
      <c r="G94" s="544">
        <v>1898</v>
      </c>
      <c r="H94" s="545" t="s">
        <v>1235</v>
      </c>
      <c r="I94" s="114"/>
      <c r="J94" s="115"/>
      <c r="K94" s="115"/>
      <c r="L94" s="115"/>
      <c r="M94" s="110"/>
      <c r="N94" s="843"/>
      <c r="O94" s="843"/>
      <c r="P94" s="113"/>
    </row>
    <row r="95" spans="1:16" ht="15" customHeight="1" x14ac:dyDescent="0.2">
      <c r="A95" s="535">
        <v>4439</v>
      </c>
      <c r="B95" s="536"/>
      <c r="C95" s="538" t="s">
        <v>1200</v>
      </c>
      <c r="D95" s="538" t="s">
        <v>1197</v>
      </c>
      <c r="E95" s="538">
        <v>400</v>
      </c>
      <c r="F95" s="538">
        <v>1978</v>
      </c>
      <c r="G95" s="540">
        <v>719</v>
      </c>
      <c r="H95" s="546" t="s">
        <v>1232</v>
      </c>
      <c r="I95" s="116"/>
      <c r="J95" s="110"/>
      <c r="K95" s="110"/>
      <c r="L95" s="110"/>
      <c r="M95" s="110"/>
      <c r="N95" s="110"/>
      <c r="O95" s="110"/>
      <c r="P95" s="113"/>
    </row>
    <row r="96" spans="1:16" ht="15" customHeight="1" x14ac:dyDescent="0.2">
      <c r="A96" s="542">
        <v>16235</v>
      </c>
      <c r="B96" s="543" t="s">
        <v>190</v>
      </c>
      <c r="C96" s="532" t="s">
        <v>1198</v>
      </c>
      <c r="D96" s="532" t="s">
        <v>1197</v>
      </c>
      <c r="E96" s="532">
        <v>400</v>
      </c>
      <c r="F96" s="532">
        <v>1985</v>
      </c>
      <c r="G96" s="544">
        <v>720</v>
      </c>
      <c r="H96" s="545" t="s">
        <v>1232</v>
      </c>
      <c r="I96" s="114"/>
      <c r="J96" s="113"/>
      <c r="K96" s="113"/>
      <c r="L96" s="113"/>
      <c r="M96" s="113"/>
      <c r="N96" s="113"/>
      <c r="O96" s="113"/>
      <c r="P96" s="113"/>
    </row>
    <row r="97" spans="1:16" ht="15" customHeight="1" x14ac:dyDescent="0.2">
      <c r="A97" s="535">
        <v>72158</v>
      </c>
      <c r="B97" s="536"/>
      <c r="C97" s="538" t="s">
        <v>1200</v>
      </c>
      <c r="D97" s="538" t="s">
        <v>1197</v>
      </c>
      <c r="E97" s="538">
        <v>400</v>
      </c>
      <c r="F97" s="538">
        <v>1980</v>
      </c>
      <c r="G97" s="540">
        <v>721</v>
      </c>
      <c r="H97" s="546" t="s">
        <v>1232</v>
      </c>
      <c r="I97" s="116"/>
      <c r="J97" s="113"/>
      <c r="K97" s="113"/>
      <c r="L97" s="113"/>
      <c r="M97" s="113"/>
      <c r="N97" s="113"/>
      <c r="O97" s="113"/>
      <c r="P97" s="113"/>
    </row>
    <row r="98" spans="1:16" ht="15" customHeight="1" x14ac:dyDescent="0.2">
      <c r="A98" s="542">
        <v>65896</v>
      </c>
      <c r="B98" s="543" t="s">
        <v>191</v>
      </c>
      <c r="C98" s="532" t="s">
        <v>1198</v>
      </c>
      <c r="D98" s="532" t="s">
        <v>1201</v>
      </c>
      <c r="E98" s="532">
        <v>630</v>
      </c>
      <c r="F98" s="532">
        <v>1992</v>
      </c>
      <c r="G98" s="544">
        <v>517</v>
      </c>
      <c r="H98" s="545" t="s">
        <v>1234</v>
      </c>
      <c r="I98" s="111"/>
      <c r="J98" s="113"/>
      <c r="K98" s="113"/>
      <c r="L98" s="113"/>
      <c r="M98" s="113"/>
      <c r="N98" s="113"/>
      <c r="O98" s="113"/>
      <c r="P98" s="113"/>
    </row>
    <row r="99" spans="1:16" ht="15" customHeight="1" x14ac:dyDescent="0.2">
      <c r="A99" s="535">
        <v>65926</v>
      </c>
      <c r="B99" s="536"/>
      <c r="C99" s="538" t="s">
        <v>1200</v>
      </c>
      <c r="D99" s="538" t="s">
        <v>1201</v>
      </c>
      <c r="E99" s="538">
        <v>630</v>
      </c>
      <c r="F99" s="538">
        <v>1992</v>
      </c>
      <c r="G99" s="540">
        <v>909</v>
      </c>
      <c r="H99" s="546" t="s">
        <v>1230</v>
      </c>
      <c r="I99" s="117"/>
    </row>
    <row r="100" spans="1:16" ht="15" customHeight="1" x14ac:dyDescent="0.2">
      <c r="A100" s="542">
        <v>31913</v>
      </c>
      <c r="B100" s="549" t="s">
        <v>1202</v>
      </c>
      <c r="C100" s="532" t="s">
        <v>1198</v>
      </c>
      <c r="D100" s="532" t="s">
        <v>1201</v>
      </c>
      <c r="E100" s="532">
        <v>630</v>
      </c>
      <c r="F100" s="532">
        <v>1984</v>
      </c>
      <c r="G100" s="544">
        <v>1075</v>
      </c>
      <c r="H100" s="545" t="s">
        <v>1230</v>
      </c>
      <c r="I100" s="111"/>
    </row>
    <row r="101" spans="1:16" ht="15" customHeight="1" x14ac:dyDescent="0.2">
      <c r="A101" s="535">
        <v>4290</v>
      </c>
      <c r="B101" s="550" t="s">
        <v>260</v>
      </c>
      <c r="C101" s="538" t="s">
        <v>1198</v>
      </c>
      <c r="D101" s="538" t="s">
        <v>1197</v>
      </c>
      <c r="E101" s="538">
        <v>400</v>
      </c>
      <c r="F101" s="538">
        <v>1984</v>
      </c>
      <c r="G101" s="540">
        <v>580</v>
      </c>
      <c r="H101" s="546" t="s">
        <v>1232</v>
      </c>
      <c r="I101" s="111"/>
    </row>
    <row r="102" spans="1:16" ht="15" customHeight="1" x14ac:dyDescent="0.2">
      <c r="A102" s="542">
        <v>51602</v>
      </c>
      <c r="B102" s="551"/>
      <c r="C102" s="532" t="s">
        <v>1200</v>
      </c>
      <c r="D102" s="532" t="s">
        <v>1201</v>
      </c>
      <c r="E102" s="532">
        <v>630</v>
      </c>
      <c r="F102" s="532">
        <v>1989</v>
      </c>
      <c r="G102" s="544">
        <v>579</v>
      </c>
      <c r="H102" s="545" t="s">
        <v>1230</v>
      </c>
      <c r="I102" s="111"/>
    </row>
    <row r="103" spans="1:16" ht="15" customHeight="1" x14ac:dyDescent="0.2">
      <c r="A103" s="535">
        <v>23272</v>
      </c>
      <c r="B103" s="550" t="s">
        <v>261</v>
      </c>
      <c r="C103" s="538" t="s">
        <v>1198</v>
      </c>
      <c r="D103" s="538" t="s">
        <v>1197</v>
      </c>
      <c r="E103" s="538">
        <v>400</v>
      </c>
      <c r="F103" s="538">
        <v>1985</v>
      </c>
      <c r="G103" s="540">
        <v>552</v>
      </c>
      <c r="H103" s="546" t="s">
        <v>1232</v>
      </c>
      <c r="I103" s="111"/>
    </row>
    <row r="104" spans="1:16" ht="15" customHeight="1" x14ac:dyDescent="0.2">
      <c r="A104" s="542">
        <v>71460</v>
      </c>
      <c r="B104" s="551"/>
      <c r="C104" s="532" t="s">
        <v>1200</v>
      </c>
      <c r="D104" s="532" t="s">
        <v>1197</v>
      </c>
      <c r="E104" s="532">
        <v>400</v>
      </c>
      <c r="F104" s="532">
        <v>1980</v>
      </c>
      <c r="G104" s="544">
        <v>548</v>
      </c>
      <c r="H104" s="545" t="s">
        <v>1232</v>
      </c>
      <c r="I104" s="111"/>
    </row>
    <row r="105" spans="1:16" ht="15" customHeight="1" x14ac:dyDescent="0.2">
      <c r="A105" s="535">
        <v>36799</v>
      </c>
      <c r="B105" s="550" t="s">
        <v>262</v>
      </c>
      <c r="C105" s="538" t="s">
        <v>1198</v>
      </c>
      <c r="D105" s="538" t="s">
        <v>1197</v>
      </c>
      <c r="E105" s="538">
        <v>400</v>
      </c>
      <c r="F105" s="538">
        <v>1988</v>
      </c>
      <c r="G105" s="540">
        <v>555</v>
      </c>
      <c r="H105" s="546" t="s">
        <v>1232</v>
      </c>
      <c r="I105" s="111"/>
    </row>
    <row r="106" spans="1:16" ht="15" customHeight="1" x14ac:dyDescent="0.2">
      <c r="A106" s="542">
        <v>11846</v>
      </c>
      <c r="B106" s="551"/>
      <c r="C106" s="532" t="s">
        <v>1200</v>
      </c>
      <c r="D106" s="532" t="s">
        <v>1197</v>
      </c>
      <c r="E106" s="532">
        <v>400</v>
      </c>
      <c r="F106" s="532">
        <v>1981</v>
      </c>
      <c r="G106" s="544">
        <v>581</v>
      </c>
      <c r="H106" s="545" t="s">
        <v>1229</v>
      </c>
      <c r="I106" s="111"/>
    </row>
    <row r="107" spans="1:16" ht="15" customHeight="1" x14ac:dyDescent="0.2">
      <c r="A107" s="535">
        <v>73796</v>
      </c>
      <c r="B107" s="550" t="s">
        <v>263</v>
      </c>
      <c r="C107" s="538" t="s">
        <v>1198</v>
      </c>
      <c r="D107" s="538" t="s">
        <v>1201</v>
      </c>
      <c r="E107" s="538">
        <v>630</v>
      </c>
      <c r="F107" s="538">
        <v>1985</v>
      </c>
      <c r="G107" s="540">
        <v>712</v>
      </c>
      <c r="H107" s="546" t="s">
        <v>1230</v>
      </c>
      <c r="I107" s="111"/>
    </row>
    <row r="108" spans="1:16" ht="15" customHeight="1" x14ac:dyDescent="0.2">
      <c r="A108" s="542">
        <v>73950</v>
      </c>
      <c r="B108" s="551"/>
      <c r="C108" s="532" t="s">
        <v>1200</v>
      </c>
      <c r="D108" s="532" t="s">
        <v>1201</v>
      </c>
      <c r="E108" s="532">
        <v>630</v>
      </c>
      <c r="F108" s="532">
        <v>1985</v>
      </c>
      <c r="G108" s="544">
        <v>713</v>
      </c>
      <c r="H108" s="545" t="s">
        <v>1230</v>
      </c>
      <c r="I108" s="111"/>
    </row>
    <row r="109" spans="1:16" ht="15" customHeight="1" x14ac:dyDescent="0.2">
      <c r="A109" s="535">
        <v>4007</v>
      </c>
      <c r="B109" s="550" t="s">
        <v>265</v>
      </c>
      <c r="C109" s="538" t="s">
        <v>1198</v>
      </c>
      <c r="D109" s="538" t="s">
        <v>1201</v>
      </c>
      <c r="E109" s="538">
        <v>630</v>
      </c>
      <c r="F109" s="538">
        <v>1982</v>
      </c>
      <c r="G109" s="540">
        <v>542</v>
      </c>
      <c r="H109" s="546" t="s">
        <v>1230</v>
      </c>
      <c r="I109" s="111"/>
    </row>
    <row r="110" spans="1:16" ht="15" customHeight="1" x14ac:dyDescent="0.2">
      <c r="A110" s="542">
        <v>486619</v>
      </c>
      <c r="B110" s="551"/>
      <c r="C110" s="532" t="s">
        <v>1200</v>
      </c>
      <c r="D110" s="532" t="s">
        <v>1201</v>
      </c>
      <c r="E110" s="532">
        <v>630</v>
      </c>
      <c r="F110" s="532">
        <v>1980</v>
      </c>
      <c r="G110" s="544">
        <v>722</v>
      </c>
      <c r="H110" s="545" t="s">
        <v>1230</v>
      </c>
      <c r="I110" s="111"/>
    </row>
    <row r="111" spans="1:16" ht="15" customHeight="1" x14ac:dyDescent="0.2">
      <c r="A111" s="535">
        <v>4341</v>
      </c>
      <c r="B111" s="550" t="s">
        <v>266</v>
      </c>
      <c r="C111" s="538" t="s">
        <v>1198</v>
      </c>
      <c r="D111" s="538" t="s">
        <v>1197</v>
      </c>
      <c r="E111" s="538">
        <v>400</v>
      </c>
      <c r="F111" s="538">
        <v>1978</v>
      </c>
      <c r="G111" s="540">
        <v>601</v>
      </c>
      <c r="H111" s="546" t="s">
        <v>1232</v>
      </c>
      <c r="I111" s="111"/>
    </row>
    <row r="112" spans="1:16" ht="15" customHeight="1" x14ac:dyDescent="0.2">
      <c r="A112" s="542">
        <v>9195</v>
      </c>
      <c r="B112" s="551"/>
      <c r="C112" s="532" t="s">
        <v>1200</v>
      </c>
      <c r="D112" s="532" t="s">
        <v>1197</v>
      </c>
      <c r="E112" s="532">
        <v>400</v>
      </c>
      <c r="F112" s="532">
        <v>1979</v>
      </c>
      <c r="G112" s="544">
        <v>602</v>
      </c>
      <c r="H112" s="545" t="s">
        <v>1232</v>
      </c>
      <c r="I112" s="111"/>
    </row>
    <row r="113" spans="1:9" ht="15" customHeight="1" x14ac:dyDescent="0.2">
      <c r="A113" s="535">
        <v>8948</v>
      </c>
      <c r="B113" s="550" t="s">
        <v>267</v>
      </c>
      <c r="C113" s="538" t="s">
        <v>1198</v>
      </c>
      <c r="D113" s="538" t="s">
        <v>1197</v>
      </c>
      <c r="E113" s="538">
        <v>400</v>
      </c>
      <c r="F113" s="538">
        <v>1980</v>
      </c>
      <c r="G113" s="540">
        <v>581</v>
      </c>
      <c r="H113" s="546" t="s">
        <v>1232</v>
      </c>
      <c r="I113" s="111"/>
    </row>
    <row r="114" spans="1:9" ht="15" customHeight="1" x14ac:dyDescent="0.2">
      <c r="A114" s="542">
        <v>21180</v>
      </c>
      <c r="B114" s="551"/>
      <c r="C114" s="532" t="s">
        <v>1200</v>
      </c>
      <c r="D114" s="532" t="s">
        <v>1201</v>
      </c>
      <c r="E114" s="532">
        <v>630</v>
      </c>
      <c r="F114" s="532">
        <v>1982</v>
      </c>
      <c r="G114" s="544">
        <v>1452</v>
      </c>
      <c r="H114" s="545" t="s">
        <v>1230</v>
      </c>
      <c r="I114" s="111"/>
    </row>
    <row r="115" spans="1:9" ht="15" customHeight="1" x14ac:dyDescent="0.2">
      <c r="A115" s="535">
        <v>40906</v>
      </c>
      <c r="B115" s="550" t="s">
        <v>268</v>
      </c>
      <c r="C115" s="538" t="s">
        <v>1198</v>
      </c>
      <c r="D115" s="538" t="s">
        <v>1201</v>
      </c>
      <c r="E115" s="538">
        <v>630</v>
      </c>
      <c r="F115" s="538">
        <v>1986</v>
      </c>
      <c r="G115" s="540">
        <v>600</v>
      </c>
      <c r="H115" s="546" t="s">
        <v>1230</v>
      </c>
      <c r="I115" s="111"/>
    </row>
    <row r="116" spans="1:9" ht="15" customHeight="1" x14ac:dyDescent="0.2">
      <c r="A116" s="542">
        <v>7652</v>
      </c>
      <c r="B116" s="551"/>
      <c r="C116" s="532" t="s">
        <v>1200</v>
      </c>
      <c r="D116" s="532" t="s">
        <v>1201</v>
      </c>
      <c r="E116" s="532">
        <v>630</v>
      </c>
      <c r="F116" s="532">
        <v>1978</v>
      </c>
      <c r="G116" s="544">
        <v>1466</v>
      </c>
      <c r="H116" s="545" t="s">
        <v>1227</v>
      </c>
      <c r="I116" s="111"/>
    </row>
    <row r="117" spans="1:9" ht="15" customHeight="1" x14ac:dyDescent="0.2">
      <c r="A117" s="535">
        <v>65883</v>
      </c>
      <c r="B117" s="550" t="s">
        <v>269</v>
      </c>
      <c r="C117" s="538" t="s">
        <v>1198</v>
      </c>
      <c r="D117" s="538" t="s">
        <v>1201</v>
      </c>
      <c r="E117" s="538">
        <v>630</v>
      </c>
      <c r="F117" s="538">
        <v>1992</v>
      </c>
      <c r="G117" s="540">
        <v>1482</v>
      </c>
      <c r="H117" s="546" t="s">
        <v>1230</v>
      </c>
      <c r="I117" s="111"/>
    </row>
    <row r="118" spans="1:9" ht="15" customHeight="1" x14ac:dyDescent="0.2">
      <c r="A118" s="542">
        <v>822</v>
      </c>
      <c r="B118" s="551"/>
      <c r="C118" s="532" t="s">
        <v>1200</v>
      </c>
      <c r="D118" s="532" t="s">
        <v>1197</v>
      </c>
      <c r="E118" s="532">
        <v>400</v>
      </c>
      <c r="F118" s="532">
        <v>1982</v>
      </c>
      <c r="G118" s="544">
        <v>562</v>
      </c>
      <c r="H118" s="545" t="s">
        <v>1232</v>
      </c>
      <c r="I118" s="111"/>
    </row>
    <row r="119" spans="1:9" ht="15" customHeight="1" x14ac:dyDescent="0.2">
      <c r="A119" s="535">
        <v>29831</v>
      </c>
      <c r="B119" s="552" t="s">
        <v>301</v>
      </c>
      <c r="C119" s="538" t="s">
        <v>1198</v>
      </c>
      <c r="D119" s="538" t="s">
        <v>1201</v>
      </c>
      <c r="E119" s="538">
        <v>630</v>
      </c>
      <c r="F119" s="538">
        <v>1984</v>
      </c>
      <c r="G119" s="540">
        <v>545</v>
      </c>
      <c r="H119" s="546" t="s">
        <v>1230</v>
      </c>
      <c r="I119" s="111"/>
    </row>
    <row r="120" spans="1:9" ht="15" customHeight="1" x14ac:dyDescent="0.2">
      <c r="A120" s="542">
        <v>8667</v>
      </c>
      <c r="B120" s="551"/>
      <c r="C120" s="532" t="s">
        <v>1200</v>
      </c>
      <c r="D120" s="532" t="s">
        <v>1201</v>
      </c>
      <c r="E120" s="532">
        <v>630</v>
      </c>
      <c r="F120" s="532">
        <v>1984</v>
      </c>
      <c r="G120" s="544">
        <v>631</v>
      </c>
      <c r="H120" s="545" t="s">
        <v>1230</v>
      </c>
      <c r="I120" s="111"/>
    </row>
    <row r="121" spans="1:9" ht="15" customHeight="1" x14ac:dyDescent="0.2">
      <c r="A121" s="535">
        <v>819863</v>
      </c>
      <c r="B121" s="552" t="s">
        <v>302</v>
      </c>
      <c r="C121" s="538" t="s">
        <v>1198</v>
      </c>
      <c r="D121" s="538" t="s">
        <v>1201</v>
      </c>
      <c r="E121" s="538">
        <v>630</v>
      </c>
      <c r="F121" s="538">
        <v>1981</v>
      </c>
      <c r="G121" s="540">
        <v>726</v>
      </c>
      <c r="H121" s="546" t="s">
        <v>1230</v>
      </c>
      <c r="I121" s="111"/>
    </row>
    <row r="122" spans="1:9" ht="15" customHeight="1" x14ac:dyDescent="0.2">
      <c r="A122" s="542">
        <v>19745</v>
      </c>
      <c r="B122" s="551"/>
      <c r="C122" s="532" t="s">
        <v>1200</v>
      </c>
      <c r="D122" s="532" t="s">
        <v>1201</v>
      </c>
      <c r="E122" s="532">
        <v>630</v>
      </c>
      <c r="F122" s="532">
        <v>1981</v>
      </c>
      <c r="G122" s="544">
        <v>727</v>
      </c>
      <c r="H122" s="545" t="s">
        <v>1230</v>
      </c>
      <c r="I122" s="111"/>
    </row>
    <row r="123" spans="1:9" ht="15" customHeight="1" x14ac:dyDescent="0.2">
      <c r="A123" s="535">
        <v>63789</v>
      </c>
      <c r="B123" s="550" t="s">
        <v>309</v>
      </c>
      <c r="C123" s="538" t="s">
        <v>1198</v>
      </c>
      <c r="D123" s="538" t="s">
        <v>1201</v>
      </c>
      <c r="E123" s="538">
        <v>630</v>
      </c>
      <c r="F123" s="538">
        <v>1991</v>
      </c>
      <c r="G123" s="540">
        <v>1527</v>
      </c>
      <c r="H123" s="546" t="s">
        <v>1230</v>
      </c>
      <c r="I123" s="111"/>
    </row>
    <row r="124" spans="1:9" ht="15" customHeight="1" x14ac:dyDescent="0.2">
      <c r="A124" s="542">
        <v>12289</v>
      </c>
      <c r="B124" s="551"/>
      <c r="C124" s="532" t="s">
        <v>1200</v>
      </c>
      <c r="D124" s="532" t="s">
        <v>1197</v>
      </c>
      <c r="E124" s="532">
        <v>400</v>
      </c>
      <c r="F124" s="532">
        <v>1981</v>
      </c>
      <c r="G124" s="544">
        <v>566</v>
      </c>
      <c r="H124" s="545" t="s">
        <v>1228</v>
      </c>
      <c r="I124" s="111"/>
    </row>
    <row r="125" spans="1:9" ht="15" customHeight="1" x14ac:dyDescent="0.2">
      <c r="A125" s="535">
        <v>11986</v>
      </c>
      <c r="B125" s="550" t="s">
        <v>321</v>
      </c>
      <c r="C125" s="538" t="s">
        <v>1198</v>
      </c>
      <c r="D125" s="538" t="s">
        <v>1197</v>
      </c>
      <c r="E125" s="538">
        <v>400</v>
      </c>
      <c r="F125" s="538">
        <v>1981</v>
      </c>
      <c r="G125" s="540">
        <v>563</v>
      </c>
      <c r="H125" s="546" t="s">
        <v>1232</v>
      </c>
      <c r="I125" s="111"/>
    </row>
    <row r="126" spans="1:9" ht="15" customHeight="1" x14ac:dyDescent="0.2">
      <c r="A126" s="542">
        <v>57986</v>
      </c>
      <c r="B126" s="551"/>
      <c r="C126" s="532" t="s">
        <v>1200</v>
      </c>
      <c r="D126" s="532" t="s">
        <v>1197</v>
      </c>
      <c r="E126" s="532">
        <v>400</v>
      </c>
      <c r="F126" s="532">
        <v>1993</v>
      </c>
      <c r="G126" s="544">
        <v>564</v>
      </c>
      <c r="H126" s="545" t="s">
        <v>1232</v>
      </c>
      <c r="I126" s="111"/>
    </row>
    <row r="127" spans="1:9" ht="15" customHeight="1" x14ac:dyDescent="0.2">
      <c r="A127" s="535">
        <v>23546</v>
      </c>
      <c r="B127" s="550" t="s">
        <v>327</v>
      </c>
      <c r="C127" s="538" t="s">
        <v>1198</v>
      </c>
      <c r="D127" s="538" t="s">
        <v>1197</v>
      </c>
      <c r="E127" s="538">
        <v>400</v>
      </c>
      <c r="F127" s="538">
        <v>2010</v>
      </c>
      <c r="G127" s="548">
        <v>2057</v>
      </c>
      <c r="H127" s="546" t="s">
        <v>1239</v>
      </c>
      <c r="I127" s="111"/>
    </row>
    <row r="128" spans="1:9" ht="15" customHeight="1" x14ac:dyDescent="0.2">
      <c r="A128" s="542">
        <v>18296</v>
      </c>
      <c r="B128" s="551"/>
      <c r="C128" s="532" t="s">
        <v>1200</v>
      </c>
      <c r="D128" s="532" t="s">
        <v>1197</v>
      </c>
      <c r="E128" s="532">
        <v>400</v>
      </c>
      <c r="F128" s="532">
        <v>1984</v>
      </c>
      <c r="G128" s="544">
        <v>568</v>
      </c>
      <c r="H128" s="545" t="s">
        <v>1228</v>
      </c>
      <c r="I128" s="111"/>
    </row>
    <row r="129" spans="1:9" ht="15" customHeight="1" x14ac:dyDescent="0.2">
      <c r="A129" s="535">
        <v>16256</v>
      </c>
      <c r="B129" s="550" t="s">
        <v>342</v>
      </c>
      <c r="C129" s="538" t="s">
        <v>1198</v>
      </c>
      <c r="D129" s="538" t="s">
        <v>1197</v>
      </c>
      <c r="E129" s="538">
        <v>400</v>
      </c>
      <c r="F129" s="538">
        <v>1983</v>
      </c>
      <c r="G129" s="540">
        <v>614</v>
      </c>
      <c r="H129" s="546" t="s">
        <v>1232</v>
      </c>
      <c r="I129" s="111"/>
    </row>
    <row r="130" spans="1:9" ht="15" customHeight="1" x14ac:dyDescent="0.2">
      <c r="A130" s="542">
        <v>12823</v>
      </c>
      <c r="B130" s="551"/>
      <c r="C130" s="532" t="s">
        <v>1200</v>
      </c>
      <c r="D130" s="532" t="s">
        <v>1197</v>
      </c>
      <c r="E130" s="532">
        <v>400</v>
      </c>
      <c r="F130" s="532">
        <v>1982</v>
      </c>
      <c r="G130" s="544">
        <v>615</v>
      </c>
      <c r="H130" s="545" t="s">
        <v>1232</v>
      </c>
      <c r="I130" s="111"/>
    </row>
    <row r="131" spans="1:9" ht="15" customHeight="1" x14ac:dyDescent="0.2">
      <c r="A131" s="535">
        <v>40613</v>
      </c>
      <c r="B131" s="550" t="s">
        <v>351</v>
      </c>
      <c r="C131" s="538" t="s">
        <v>1198</v>
      </c>
      <c r="D131" s="538" t="s">
        <v>1197</v>
      </c>
      <c r="E131" s="538">
        <v>400</v>
      </c>
      <c r="F131" s="538">
        <v>1989</v>
      </c>
      <c r="G131" s="540">
        <v>569</v>
      </c>
      <c r="H131" s="546" t="s">
        <v>1228</v>
      </c>
      <c r="I131" s="111"/>
    </row>
    <row r="132" spans="1:9" ht="15" customHeight="1" x14ac:dyDescent="0.2">
      <c r="A132" s="542">
        <v>19805</v>
      </c>
      <c r="B132" s="551"/>
      <c r="C132" s="532" t="s">
        <v>1200</v>
      </c>
      <c r="D132" s="532" t="s">
        <v>1201</v>
      </c>
      <c r="E132" s="532">
        <v>630</v>
      </c>
      <c r="F132" s="532">
        <v>1981</v>
      </c>
      <c r="G132" s="544">
        <v>749</v>
      </c>
      <c r="H132" s="545" t="s">
        <v>1230</v>
      </c>
      <c r="I132" s="111"/>
    </row>
    <row r="133" spans="1:9" ht="15" customHeight="1" x14ac:dyDescent="0.2">
      <c r="A133" s="535">
        <v>33537</v>
      </c>
      <c r="B133" s="550" t="s">
        <v>356</v>
      </c>
      <c r="C133" s="538" t="s">
        <v>1198</v>
      </c>
      <c r="D133" s="538" t="s">
        <v>1197</v>
      </c>
      <c r="E133" s="538">
        <v>400</v>
      </c>
      <c r="F133" s="538">
        <v>1978</v>
      </c>
      <c r="G133" s="540">
        <v>603</v>
      </c>
      <c r="H133" s="546" t="s">
        <v>1232</v>
      </c>
      <c r="I133" s="111"/>
    </row>
    <row r="134" spans="1:9" ht="15" customHeight="1" x14ac:dyDescent="0.2">
      <c r="A134" s="542">
        <v>29046</v>
      </c>
      <c r="B134" s="551"/>
      <c r="C134" s="532" t="s">
        <v>1200</v>
      </c>
      <c r="D134" s="532" t="s">
        <v>1197</v>
      </c>
      <c r="E134" s="532">
        <v>400</v>
      </c>
      <c r="F134" s="532">
        <v>1978</v>
      </c>
      <c r="G134" s="544">
        <v>604</v>
      </c>
      <c r="H134" s="545" t="s">
        <v>1232</v>
      </c>
      <c r="I134" s="111"/>
    </row>
    <row r="135" spans="1:9" ht="15" customHeight="1" x14ac:dyDescent="0.2">
      <c r="A135" s="535">
        <v>24642</v>
      </c>
      <c r="B135" s="550" t="s">
        <v>370</v>
      </c>
      <c r="C135" s="538" t="s">
        <v>1198</v>
      </c>
      <c r="D135" s="538" t="s">
        <v>1201</v>
      </c>
      <c r="E135" s="538">
        <v>630</v>
      </c>
      <c r="F135" s="538">
        <v>1983</v>
      </c>
      <c r="G135" s="540">
        <v>801</v>
      </c>
      <c r="H135" s="546" t="s">
        <v>1230</v>
      </c>
      <c r="I135" s="111"/>
    </row>
    <row r="136" spans="1:9" ht="15" customHeight="1" x14ac:dyDescent="0.2">
      <c r="A136" s="542">
        <v>37481</v>
      </c>
      <c r="B136" s="551"/>
      <c r="C136" s="532" t="s">
        <v>1200</v>
      </c>
      <c r="D136" s="532" t="s">
        <v>1201</v>
      </c>
      <c r="E136" s="532">
        <v>630</v>
      </c>
      <c r="F136" s="532">
        <v>1986</v>
      </c>
      <c r="G136" s="544">
        <v>1612</v>
      </c>
      <c r="H136" s="545" t="s">
        <v>1230</v>
      </c>
      <c r="I136" s="111"/>
    </row>
    <row r="137" spans="1:9" ht="15" customHeight="1" x14ac:dyDescent="0.2">
      <c r="A137" s="535">
        <v>40697</v>
      </c>
      <c r="B137" s="550" t="s">
        <v>373</v>
      </c>
      <c r="C137" s="538" t="s">
        <v>1198</v>
      </c>
      <c r="D137" s="538" t="s">
        <v>1197</v>
      </c>
      <c r="E137" s="538">
        <v>400</v>
      </c>
      <c r="F137" s="538">
        <v>1989</v>
      </c>
      <c r="G137" s="540">
        <v>714</v>
      </c>
      <c r="H137" s="546" t="s">
        <v>1232</v>
      </c>
      <c r="I137" s="111"/>
    </row>
    <row r="138" spans="1:9" ht="15" customHeight="1" x14ac:dyDescent="0.2">
      <c r="A138" s="542">
        <v>13900</v>
      </c>
      <c r="B138" s="551"/>
      <c r="C138" s="532" t="s">
        <v>1200</v>
      </c>
      <c r="D138" s="532" t="s">
        <v>1197</v>
      </c>
      <c r="E138" s="532">
        <v>400</v>
      </c>
      <c r="F138" s="532">
        <v>1982</v>
      </c>
      <c r="G138" s="544">
        <v>715</v>
      </c>
      <c r="H138" s="545" t="s">
        <v>1232</v>
      </c>
      <c r="I138" s="111"/>
    </row>
    <row r="139" spans="1:9" ht="15" customHeight="1" x14ac:dyDescent="0.2">
      <c r="A139" s="535">
        <v>9770</v>
      </c>
      <c r="B139" s="550" t="s">
        <v>374</v>
      </c>
      <c r="C139" s="538" t="s">
        <v>1198</v>
      </c>
      <c r="D139" s="538" t="s">
        <v>1197</v>
      </c>
      <c r="E139" s="538">
        <v>400</v>
      </c>
      <c r="F139" s="538">
        <v>1980</v>
      </c>
      <c r="G139" s="540">
        <v>670</v>
      </c>
      <c r="H139" s="546" t="s">
        <v>1232</v>
      </c>
      <c r="I139" s="111"/>
    </row>
    <row r="140" spans="1:9" ht="15" customHeight="1" x14ac:dyDescent="0.2">
      <c r="A140" s="542">
        <v>10968</v>
      </c>
      <c r="B140" s="551"/>
      <c r="C140" s="532" t="s">
        <v>1200</v>
      </c>
      <c r="D140" s="532" t="s">
        <v>1197</v>
      </c>
      <c r="E140" s="532">
        <v>400</v>
      </c>
      <c r="F140" s="532">
        <v>1981</v>
      </c>
      <c r="G140" s="544">
        <v>671</v>
      </c>
      <c r="H140" s="545" t="s">
        <v>1232</v>
      </c>
      <c r="I140" s="111"/>
    </row>
    <row r="141" spans="1:9" ht="15" customHeight="1" x14ac:dyDescent="0.2">
      <c r="A141" s="535">
        <v>18128</v>
      </c>
      <c r="B141" s="552" t="s">
        <v>375</v>
      </c>
      <c r="C141" s="538" t="s">
        <v>1198</v>
      </c>
      <c r="D141" s="538" t="s">
        <v>1197</v>
      </c>
      <c r="E141" s="538">
        <v>400</v>
      </c>
      <c r="F141" s="538">
        <v>1984</v>
      </c>
      <c r="G141" s="540">
        <v>854</v>
      </c>
      <c r="H141" s="546" t="s">
        <v>1228</v>
      </c>
      <c r="I141" s="111"/>
    </row>
    <row r="142" spans="1:9" ht="15" customHeight="1" x14ac:dyDescent="0.2">
      <c r="A142" s="542" t="s">
        <v>1205</v>
      </c>
      <c r="B142" s="551"/>
      <c r="C142" s="532" t="s">
        <v>1200</v>
      </c>
      <c r="D142" s="532" t="s">
        <v>1197</v>
      </c>
      <c r="E142" s="532">
        <v>400</v>
      </c>
      <c r="F142" s="532">
        <v>1980</v>
      </c>
      <c r="G142" s="544">
        <v>716</v>
      </c>
      <c r="H142" s="545" t="s">
        <v>1232</v>
      </c>
      <c r="I142" s="111"/>
    </row>
    <row r="143" spans="1:9" ht="15" customHeight="1" x14ac:dyDescent="0.2">
      <c r="A143" s="535">
        <v>33948</v>
      </c>
      <c r="B143" s="550" t="s">
        <v>561</v>
      </c>
      <c r="C143" s="538" t="s">
        <v>1198</v>
      </c>
      <c r="D143" s="538" t="s">
        <v>1201</v>
      </c>
      <c r="E143" s="538">
        <v>630</v>
      </c>
      <c r="F143" s="538">
        <v>1985</v>
      </c>
      <c r="G143" s="540">
        <v>546</v>
      </c>
      <c r="H143" s="546" t="s">
        <v>1230</v>
      </c>
      <c r="I143" s="111"/>
    </row>
    <row r="144" spans="1:9" ht="15" customHeight="1" x14ac:dyDescent="0.2">
      <c r="A144" s="542">
        <v>33842</v>
      </c>
      <c r="B144" s="551"/>
      <c r="C144" s="532" t="s">
        <v>1200</v>
      </c>
      <c r="D144" s="532" t="s">
        <v>1201</v>
      </c>
      <c r="E144" s="532">
        <v>630</v>
      </c>
      <c r="F144" s="532">
        <v>1985</v>
      </c>
      <c r="G144" s="544">
        <v>1326</v>
      </c>
      <c r="H144" s="545" t="s">
        <v>1230</v>
      </c>
      <c r="I144" s="111"/>
    </row>
    <row r="145" spans="1:9" ht="15" customHeight="1" x14ac:dyDescent="0.2">
      <c r="A145" s="535">
        <v>39957</v>
      </c>
      <c r="B145" s="550" t="s">
        <v>562</v>
      </c>
      <c r="C145" s="538" t="s">
        <v>1198</v>
      </c>
      <c r="D145" s="538" t="s">
        <v>1201</v>
      </c>
      <c r="E145" s="538">
        <v>630</v>
      </c>
      <c r="F145" s="538">
        <v>1986</v>
      </c>
      <c r="G145" s="540">
        <v>809</v>
      </c>
      <c r="H145" s="546" t="s">
        <v>1230</v>
      </c>
      <c r="I145" s="111"/>
    </row>
    <row r="146" spans="1:9" ht="15" customHeight="1" x14ac:dyDescent="0.2">
      <c r="A146" s="542">
        <v>58380</v>
      </c>
      <c r="B146" s="551"/>
      <c r="C146" s="532" t="s">
        <v>1200</v>
      </c>
      <c r="D146" s="532" t="s">
        <v>1201</v>
      </c>
      <c r="E146" s="532">
        <v>630</v>
      </c>
      <c r="F146" s="532">
        <v>1990</v>
      </c>
      <c r="G146" s="544">
        <v>831</v>
      </c>
      <c r="H146" s="545" t="s">
        <v>1230</v>
      </c>
      <c r="I146" s="111"/>
    </row>
    <row r="147" spans="1:9" ht="15" customHeight="1" x14ac:dyDescent="0.2">
      <c r="A147" s="535">
        <v>51464</v>
      </c>
      <c r="B147" s="550" t="s">
        <v>718</v>
      </c>
      <c r="C147" s="538" t="s">
        <v>1198</v>
      </c>
      <c r="D147" s="538" t="s">
        <v>1201</v>
      </c>
      <c r="E147" s="538">
        <v>630</v>
      </c>
      <c r="F147" s="538">
        <v>1989</v>
      </c>
      <c r="G147" s="540">
        <v>754</v>
      </c>
      <c r="H147" s="546" t="s">
        <v>1230</v>
      </c>
      <c r="I147" s="111"/>
    </row>
    <row r="148" spans="1:9" ht="15" customHeight="1" x14ac:dyDescent="0.2">
      <c r="A148" s="542">
        <v>19800</v>
      </c>
      <c r="B148" s="551"/>
      <c r="C148" s="532" t="s">
        <v>1200</v>
      </c>
      <c r="D148" s="532" t="s">
        <v>1201</v>
      </c>
      <c r="E148" s="532">
        <v>630</v>
      </c>
      <c r="F148" s="532">
        <v>1981</v>
      </c>
      <c r="G148" s="544">
        <v>1730</v>
      </c>
      <c r="H148" s="545" t="s">
        <v>1230</v>
      </c>
      <c r="I148" s="111"/>
    </row>
    <row r="149" spans="1:9" ht="15" customHeight="1" x14ac:dyDescent="0.2">
      <c r="A149" s="535">
        <v>14727</v>
      </c>
      <c r="B149" s="550" t="s">
        <v>720</v>
      </c>
      <c r="C149" s="538" t="s">
        <v>1198</v>
      </c>
      <c r="D149" s="538" t="s">
        <v>1201</v>
      </c>
      <c r="E149" s="538">
        <v>630</v>
      </c>
      <c r="F149" s="538">
        <v>1980</v>
      </c>
      <c r="G149" s="540">
        <v>770</v>
      </c>
      <c r="H149" s="546" t="s">
        <v>1230</v>
      </c>
      <c r="I149" s="111"/>
    </row>
    <row r="150" spans="1:9" ht="15" customHeight="1" x14ac:dyDescent="0.2">
      <c r="A150" s="542">
        <v>50899</v>
      </c>
      <c r="B150" s="551"/>
      <c r="C150" s="532" t="s">
        <v>1200</v>
      </c>
      <c r="D150" s="532" t="s">
        <v>1201</v>
      </c>
      <c r="E150" s="532">
        <v>630</v>
      </c>
      <c r="F150" s="532">
        <v>1989</v>
      </c>
      <c r="G150" s="544">
        <v>1746</v>
      </c>
      <c r="H150" s="545" t="s">
        <v>1230</v>
      </c>
      <c r="I150" s="111"/>
    </row>
    <row r="151" spans="1:9" ht="15" customHeight="1" x14ac:dyDescent="0.2">
      <c r="A151" s="535">
        <v>56540</v>
      </c>
      <c r="B151" s="552" t="s">
        <v>721</v>
      </c>
      <c r="C151" s="538" t="s">
        <v>1198</v>
      </c>
      <c r="D151" s="538" t="s">
        <v>1201</v>
      </c>
      <c r="E151" s="538">
        <v>630</v>
      </c>
      <c r="F151" s="538">
        <v>1990</v>
      </c>
      <c r="G151" s="540">
        <v>906</v>
      </c>
      <c r="H151" s="546" t="s">
        <v>1230</v>
      </c>
      <c r="I151" s="111"/>
    </row>
    <row r="152" spans="1:9" ht="15" customHeight="1" x14ac:dyDescent="0.2">
      <c r="A152" s="542">
        <v>63785</v>
      </c>
      <c r="B152" s="551"/>
      <c r="C152" s="532" t="s">
        <v>1200</v>
      </c>
      <c r="D152" s="532" t="s">
        <v>1201</v>
      </c>
      <c r="E152" s="532">
        <v>630</v>
      </c>
      <c r="F152" s="532">
        <v>1991</v>
      </c>
      <c r="G152" s="544">
        <v>1811</v>
      </c>
      <c r="H152" s="545" t="s">
        <v>1230</v>
      </c>
      <c r="I152" s="111"/>
    </row>
    <row r="153" spans="1:9" ht="15" customHeight="1" x14ac:dyDescent="0.2">
      <c r="A153" s="535">
        <v>51498</v>
      </c>
      <c r="B153" s="552" t="s">
        <v>722</v>
      </c>
      <c r="C153" s="538" t="s">
        <v>1198</v>
      </c>
      <c r="D153" s="538" t="s">
        <v>1201</v>
      </c>
      <c r="E153" s="538">
        <v>630</v>
      </c>
      <c r="F153" s="538">
        <v>1989</v>
      </c>
      <c r="G153" s="540">
        <v>851</v>
      </c>
      <c r="H153" s="546" t="s">
        <v>1230</v>
      </c>
      <c r="I153" s="111"/>
    </row>
    <row r="154" spans="1:9" ht="15" customHeight="1" x14ac:dyDescent="0.2">
      <c r="A154" s="542">
        <v>37526</v>
      </c>
      <c r="B154" s="551"/>
      <c r="C154" s="532" t="s">
        <v>1200</v>
      </c>
      <c r="D154" s="532" t="s">
        <v>1201</v>
      </c>
      <c r="E154" s="532">
        <v>630</v>
      </c>
      <c r="F154" s="532">
        <v>1986</v>
      </c>
      <c r="G154" s="544">
        <v>750</v>
      </c>
      <c r="H154" s="545" t="s">
        <v>1230</v>
      </c>
      <c r="I154" s="111"/>
    </row>
    <row r="155" spans="1:9" ht="15" customHeight="1" x14ac:dyDescent="0.2">
      <c r="A155" s="535" t="s">
        <v>1222</v>
      </c>
      <c r="B155" s="550" t="s">
        <v>723</v>
      </c>
      <c r="C155" s="538" t="s">
        <v>1198</v>
      </c>
      <c r="D155" s="538" t="s">
        <v>1201</v>
      </c>
      <c r="E155" s="538">
        <v>630</v>
      </c>
      <c r="F155" s="538" t="s">
        <v>1203</v>
      </c>
      <c r="G155" s="540">
        <v>751</v>
      </c>
      <c r="H155" s="546" t="s">
        <v>1230</v>
      </c>
      <c r="I155" s="111"/>
    </row>
    <row r="156" spans="1:9" ht="15" customHeight="1" x14ac:dyDescent="0.2">
      <c r="A156" s="542">
        <v>51385</v>
      </c>
      <c r="B156" s="551"/>
      <c r="C156" s="532" t="s">
        <v>1200</v>
      </c>
      <c r="D156" s="532" t="s">
        <v>1201</v>
      </c>
      <c r="E156" s="532">
        <v>630</v>
      </c>
      <c r="F156" s="532">
        <v>1989</v>
      </c>
      <c r="G156" s="544">
        <v>1793</v>
      </c>
      <c r="H156" s="545" t="s">
        <v>1230</v>
      </c>
      <c r="I156" s="111"/>
    </row>
    <row r="157" spans="1:9" ht="15" customHeight="1" x14ac:dyDescent="0.2">
      <c r="A157" s="535">
        <v>8070</v>
      </c>
      <c r="B157" s="550" t="s">
        <v>724</v>
      </c>
      <c r="C157" s="538" t="s">
        <v>1198</v>
      </c>
      <c r="D157" s="538" t="s">
        <v>1199</v>
      </c>
      <c r="E157" s="538">
        <v>250</v>
      </c>
      <c r="F157" s="538">
        <v>1990</v>
      </c>
      <c r="G157" s="540">
        <v>623</v>
      </c>
      <c r="H157" s="546" t="s">
        <v>1233</v>
      </c>
      <c r="I157" s="111"/>
    </row>
    <row r="158" spans="1:9" ht="15" customHeight="1" x14ac:dyDescent="0.2">
      <c r="A158" s="542">
        <v>4353</v>
      </c>
      <c r="B158" s="551"/>
      <c r="C158" s="532" t="s">
        <v>1200</v>
      </c>
      <c r="D158" s="532" t="s">
        <v>1197</v>
      </c>
      <c r="E158" s="532">
        <v>400</v>
      </c>
      <c r="F158" s="532"/>
      <c r="G158" s="544">
        <v>907</v>
      </c>
      <c r="H158" s="545" t="s">
        <v>1228</v>
      </c>
      <c r="I158" s="111"/>
    </row>
    <row r="159" spans="1:9" ht="15" customHeight="1" x14ac:dyDescent="0.2">
      <c r="A159" s="535">
        <v>2705</v>
      </c>
      <c r="B159" s="550" t="s">
        <v>725</v>
      </c>
      <c r="C159" s="538" t="s">
        <v>1198</v>
      </c>
      <c r="D159" s="538" t="s">
        <v>1197</v>
      </c>
      <c r="E159" s="538">
        <v>400</v>
      </c>
      <c r="F159" s="538">
        <v>1987</v>
      </c>
      <c r="G159" s="540">
        <v>724</v>
      </c>
      <c r="H159" s="546" t="s">
        <v>1232</v>
      </c>
      <c r="I159" s="111"/>
    </row>
    <row r="160" spans="1:9" ht="15" customHeight="1" x14ac:dyDescent="0.2">
      <c r="A160" s="542">
        <v>2682</v>
      </c>
      <c r="B160" s="551"/>
      <c r="C160" s="532" t="s">
        <v>1200</v>
      </c>
      <c r="D160" s="532" t="s">
        <v>1197</v>
      </c>
      <c r="E160" s="532">
        <v>400</v>
      </c>
      <c r="F160" s="532">
        <v>1987</v>
      </c>
      <c r="G160" s="544">
        <v>725</v>
      </c>
      <c r="H160" s="545" t="s">
        <v>1232</v>
      </c>
      <c r="I160" s="111"/>
    </row>
    <row r="161" spans="1:9" ht="15" customHeight="1" x14ac:dyDescent="0.2">
      <c r="A161" s="535">
        <v>50728</v>
      </c>
      <c r="B161" s="550" t="s">
        <v>726</v>
      </c>
      <c r="C161" s="538" t="s">
        <v>1198</v>
      </c>
      <c r="D161" s="538" t="s">
        <v>1201</v>
      </c>
      <c r="E161" s="538">
        <v>630</v>
      </c>
      <c r="F161" s="538">
        <v>1980</v>
      </c>
      <c r="G161" s="540">
        <v>804</v>
      </c>
      <c r="H161" s="546" t="s">
        <v>1230</v>
      </c>
      <c r="I161" s="111"/>
    </row>
    <row r="162" spans="1:9" ht="15" customHeight="1" x14ac:dyDescent="0.2">
      <c r="A162" s="542">
        <v>51072</v>
      </c>
      <c r="B162" s="551"/>
      <c r="C162" s="532" t="s">
        <v>1200</v>
      </c>
      <c r="D162" s="532" t="s">
        <v>1201</v>
      </c>
      <c r="E162" s="532">
        <v>630</v>
      </c>
      <c r="F162" s="532">
        <v>1980</v>
      </c>
      <c r="G162" s="544">
        <v>2020</v>
      </c>
      <c r="H162" s="545" t="s">
        <v>1230</v>
      </c>
      <c r="I162" s="111"/>
    </row>
    <row r="163" spans="1:9" ht="15" customHeight="1" x14ac:dyDescent="0.2">
      <c r="A163" s="535">
        <v>47866</v>
      </c>
      <c r="B163" s="550" t="s">
        <v>727</v>
      </c>
      <c r="C163" s="538" t="s">
        <v>1198</v>
      </c>
      <c r="D163" s="538" t="s">
        <v>1197</v>
      </c>
      <c r="E163" s="538">
        <v>400</v>
      </c>
      <c r="F163" s="538">
        <v>1990</v>
      </c>
      <c r="G163" s="540">
        <v>739</v>
      </c>
      <c r="H163" s="546" t="s">
        <v>1228</v>
      </c>
      <c r="I163" s="111"/>
    </row>
    <row r="164" spans="1:9" ht="15" customHeight="1" x14ac:dyDescent="0.2">
      <c r="A164" s="542">
        <v>47853</v>
      </c>
      <c r="B164" s="551"/>
      <c r="C164" s="532" t="s">
        <v>1200</v>
      </c>
      <c r="D164" s="532" t="s">
        <v>1197</v>
      </c>
      <c r="E164" s="532">
        <v>400</v>
      </c>
      <c r="F164" s="532">
        <v>1990</v>
      </c>
      <c r="G164" s="544">
        <v>740</v>
      </c>
      <c r="H164" s="545" t="s">
        <v>1228</v>
      </c>
      <c r="I164" s="111"/>
    </row>
    <row r="165" spans="1:9" ht="15" customHeight="1" x14ac:dyDescent="0.2">
      <c r="A165" s="535">
        <v>33144</v>
      </c>
      <c r="B165" s="552" t="s">
        <v>728</v>
      </c>
      <c r="C165" s="538" t="s">
        <v>1198</v>
      </c>
      <c r="D165" s="538" t="s">
        <v>1197</v>
      </c>
      <c r="E165" s="538">
        <v>400</v>
      </c>
      <c r="F165" s="538">
        <v>1987</v>
      </c>
      <c r="G165" s="540">
        <v>799</v>
      </c>
      <c r="H165" s="546" t="s">
        <v>1232</v>
      </c>
      <c r="I165" s="111"/>
    </row>
    <row r="166" spans="1:9" ht="15" customHeight="1" x14ac:dyDescent="0.2">
      <c r="A166" s="542">
        <v>45798</v>
      </c>
      <c r="B166" s="551"/>
      <c r="C166" s="532" t="s">
        <v>1200</v>
      </c>
      <c r="D166" s="532" t="s">
        <v>1201</v>
      </c>
      <c r="E166" s="532">
        <v>630</v>
      </c>
      <c r="F166" s="532">
        <v>1988</v>
      </c>
      <c r="G166" s="544">
        <v>894</v>
      </c>
      <c r="H166" s="545" t="s">
        <v>1230</v>
      </c>
      <c r="I166" s="111"/>
    </row>
    <row r="167" spans="1:9" ht="15" customHeight="1" x14ac:dyDescent="0.2">
      <c r="A167" s="535">
        <v>63631</v>
      </c>
      <c r="B167" s="552" t="s">
        <v>729</v>
      </c>
      <c r="C167" s="538" t="s">
        <v>1198</v>
      </c>
      <c r="D167" s="538" t="s">
        <v>1201</v>
      </c>
      <c r="E167" s="538">
        <v>630</v>
      </c>
      <c r="F167" s="538">
        <v>1997</v>
      </c>
      <c r="G167" s="540">
        <v>899</v>
      </c>
      <c r="H167" s="546" t="s">
        <v>1230</v>
      </c>
      <c r="I167" s="111"/>
    </row>
    <row r="168" spans="1:9" ht="15" customHeight="1" x14ac:dyDescent="0.2">
      <c r="A168" s="542">
        <v>63547</v>
      </c>
      <c r="B168" s="551"/>
      <c r="C168" s="532" t="s">
        <v>1200</v>
      </c>
      <c r="D168" s="532" t="s">
        <v>1201</v>
      </c>
      <c r="E168" s="532">
        <v>630</v>
      </c>
      <c r="F168" s="532">
        <v>1991</v>
      </c>
      <c r="G168" s="544">
        <v>2063</v>
      </c>
      <c r="H168" s="545" t="s">
        <v>1230</v>
      </c>
      <c r="I168" s="111"/>
    </row>
    <row r="169" spans="1:9" ht="15" customHeight="1" x14ac:dyDescent="0.2">
      <c r="A169" s="535">
        <v>71815</v>
      </c>
      <c r="B169" s="550" t="s">
        <v>1210</v>
      </c>
      <c r="C169" s="538" t="s">
        <v>1198</v>
      </c>
      <c r="D169" s="538" t="s">
        <v>1201</v>
      </c>
      <c r="E169" s="538">
        <v>630</v>
      </c>
      <c r="F169" s="538">
        <v>1995</v>
      </c>
      <c r="G169" s="540">
        <v>534</v>
      </c>
      <c r="H169" s="546" t="s">
        <v>1227</v>
      </c>
      <c r="I169" s="111"/>
    </row>
    <row r="170" spans="1:9" ht="15" customHeight="1" x14ac:dyDescent="0.2">
      <c r="A170" s="542">
        <v>17096</v>
      </c>
      <c r="B170" s="551"/>
      <c r="C170" s="532" t="s">
        <v>1200</v>
      </c>
      <c r="D170" s="532" t="s">
        <v>1201</v>
      </c>
      <c r="E170" s="532">
        <v>630</v>
      </c>
      <c r="F170" s="532">
        <v>1981</v>
      </c>
      <c r="G170" s="544">
        <v>2259</v>
      </c>
      <c r="H170" s="545" t="s">
        <v>1227</v>
      </c>
      <c r="I170" s="111"/>
    </row>
    <row r="171" spans="1:9" ht="15" customHeight="1" x14ac:dyDescent="0.2">
      <c r="A171" s="535">
        <v>1462</v>
      </c>
      <c r="B171" s="293" t="s">
        <v>1211</v>
      </c>
      <c r="C171" s="538" t="s">
        <v>1198</v>
      </c>
      <c r="D171" s="538" t="s">
        <v>1199</v>
      </c>
      <c r="E171" s="538">
        <v>250</v>
      </c>
      <c r="F171" s="538">
        <v>1980</v>
      </c>
      <c r="G171" s="540">
        <v>903</v>
      </c>
      <c r="H171" s="546" t="s">
        <v>1233</v>
      </c>
      <c r="I171" s="111"/>
    </row>
    <row r="172" spans="1:9" ht="15" customHeight="1" x14ac:dyDescent="0.2">
      <c r="A172" s="542">
        <v>57695</v>
      </c>
      <c r="B172" s="543" t="s">
        <v>796</v>
      </c>
      <c r="C172" s="532" t="s">
        <v>1198</v>
      </c>
      <c r="D172" s="532" t="s">
        <v>1197</v>
      </c>
      <c r="E172" s="532">
        <v>400</v>
      </c>
      <c r="F172" s="532">
        <v>1993</v>
      </c>
      <c r="G172" s="544">
        <v>717</v>
      </c>
      <c r="H172" s="545" t="s">
        <v>1232</v>
      </c>
      <c r="I172" s="111"/>
    </row>
    <row r="173" spans="1:9" ht="15" customHeight="1" x14ac:dyDescent="0.2">
      <c r="A173" s="535">
        <v>57987</v>
      </c>
      <c r="B173" s="536"/>
      <c r="C173" s="538" t="s">
        <v>1200</v>
      </c>
      <c r="D173" s="538" t="s">
        <v>1197</v>
      </c>
      <c r="E173" s="538">
        <v>400</v>
      </c>
      <c r="F173" s="538">
        <v>1993</v>
      </c>
      <c r="G173" s="540">
        <v>718</v>
      </c>
      <c r="H173" s="546" t="s">
        <v>1232</v>
      </c>
      <c r="I173" s="111"/>
    </row>
    <row r="174" spans="1:9" ht="15" customHeight="1" x14ac:dyDescent="0.2">
      <c r="A174" s="542">
        <v>1712</v>
      </c>
      <c r="B174" s="554" t="s">
        <v>800</v>
      </c>
      <c r="C174" s="532" t="s">
        <v>1198</v>
      </c>
      <c r="D174" s="532" t="s">
        <v>1201</v>
      </c>
      <c r="E174" s="532">
        <v>630</v>
      </c>
      <c r="F174" s="532">
        <v>2004</v>
      </c>
      <c r="G174" s="544">
        <v>855</v>
      </c>
      <c r="H174" s="545" t="s">
        <v>1227</v>
      </c>
      <c r="I174" s="111"/>
    </row>
    <row r="175" spans="1:9" ht="15" customHeight="1" x14ac:dyDescent="0.2">
      <c r="A175" s="535">
        <v>1715</v>
      </c>
      <c r="B175" s="294"/>
      <c r="C175" s="538" t="s">
        <v>1200</v>
      </c>
      <c r="D175" s="538" t="s">
        <v>1201</v>
      </c>
      <c r="E175" s="538">
        <v>630</v>
      </c>
      <c r="F175" s="538">
        <v>2004</v>
      </c>
      <c r="G175" s="540">
        <v>867</v>
      </c>
      <c r="H175" s="546" t="s">
        <v>1227</v>
      </c>
      <c r="I175" s="111"/>
    </row>
    <row r="176" spans="1:9" ht="15" customHeight="1" x14ac:dyDescent="0.2">
      <c r="A176" s="542">
        <v>63115</v>
      </c>
      <c r="B176" s="554" t="s">
        <v>802</v>
      </c>
      <c r="C176" s="532" t="s">
        <v>1198</v>
      </c>
      <c r="D176" s="532" t="s">
        <v>1201</v>
      </c>
      <c r="E176" s="532">
        <v>630</v>
      </c>
      <c r="F176" s="532">
        <v>1991</v>
      </c>
      <c r="G176" s="544">
        <v>533</v>
      </c>
      <c r="H176" s="545" t="s">
        <v>1227</v>
      </c>
      <c r="I176" s="111"/>
    </row>
    <row r="177" spans="1:9" ht="15" customHeight="1" x14ac:dyDescent="0.2">
      <c r="A177" s="535">
        <v>62945</v>
      </c>
      <c r="B177" s="294"/>
      <c r="C177" s="538" t="s">
        <v>1200</v>
      </c>
      <c r="D177" s="538" t="s">
        <v>1201</v>
      </c>
      <c r="E177" s="538">
        <v>630</v>
      </c>
      <c r="F177" s="538">
        <v>1991</v>
      </c>
      <c r="G177" s="540">
        <v>1105</v>
      </c>
      <c r="H177" s="546" t="s">
        <v>1227</v>
      </c>
      <c r="I177" s="111"/>
    </row>
    <row r="178" spans="1:9" ht="15" customHeight="1" x14ac:dyDescent="0.2">
      <c r="A178" s="542">
        <v>46927</v>
      </c>
      <c r="B178" s="554" t="s">
        <v>804</v>
      </c>
      <c r="C178" s="532" t="s">
        <v>1198</v>
      </c>
      <c r="D178" s="532" t="s">
        <v>1201</v>
      </c>
      <c r="E178" s="532">
        <v>630</v>
      </c>
      <c r="F178" s="532">
        <v>1988</v>
      </c>
      <c r="G178" s="544">
        <v>897</v>
      </c>
      <c r="H178" s="545" t="s">
        <v>1230</v>
      </c>
      <c r="I178" s="111"/>
    </row>
    <row r="179" spans="1:9" ht="15" customHeight="1" x14ac:dyDescent="0.2">
      <c r="A179" s="535">
        <v>46914</v>
      </c>
      <c r="B179" s="294"/>
      <c r="C179" s="538" t="s">
        <v>1200</v>
      </c>
      <c r="D179" s="538" t="s">
        <v>1201</v>
      </c>
      <c r="E179" s="538">
        <v>630</v>
      </c>
      <c r="F179" s="538">
        <v>1988</v>
      </c>
      <c r="G179" s="540">
        <v>2104</v>
      </c>
      <c r="H179" s="546" t="s">
        <v>1230</v>
      </c>
      <c r="I179" s="111"/>
    </row>
    <row r="180" spans="1:9" ht="15" customHeight="1" x14ac:dyDescent="0.2">
      <c r="A180" s="542">
        <v>49438</v>
      </c>
      <c r="B180" s="554" t="s">
        <v>812</v>
      </c>
      <c r="C180" s="532" t="s">
        <v>1198</v>
      </c>
      <c r="D180" s="532" t="s">
        <v>1201</v>
      </c>
      <c r="E180" s="532">
        <v>630</v>
      </c>
      <c r="F180" s="532">
        <v>1980</v>
      </c>
      <c r="G180" s="544">
        <v>914</v>
      </c>
      <c r="H180" s="545" t="s">
        <v>1230</v>
      </c>
      <c r="I180" s="111"/>
    </row>
    <row r="181" spans="1:9" ht="15" customHeight="1" x14ac:dyDescent="0.2">
      <c r="A181" s="535">
        <v>51299</v>
      </c>
      <c r="B181" s="294"/>
      <c r="C181" s="538" t="s">
        <v>1200</v>
      </c>
      <c r="D181" s="538" t="s">
        <v>1197</v>
      </c>
      <c r="E181" s="538">
        <v>400</v>
      </c>
      <c r="F181" s="538">
        <v>1991</v>
      </c>
      <c r="G181" s="540">
        <v>747</v>
      </c>
      <c r="H181" s="546" t="s">
        <v>1228</v>
      </c>
      <c r="I181" s="111"/>
    </row>
    <row r="182" spans="1:9" ht="15" customHeight="1" x14ac:dyDescent="0.2">
      <c r="A182" s="542">
        <v>37067</v>
      </c>
      <c r="B182" s="554" t="s">
        <v>813</v>
      </c>
      <c r="C182" s="532" t="s">
        <v>1198</v>
      </c>
      <c r="D182" s="532" t="s">
        <v>1197</v>
      </c>
      <c r="E182" s="532">
        <v>400</v>
      </c>
      <c r="F182" s="532">
        <v>1987</v>
      </c>
      <c r="G182" s="544">
        <v>847</v>
      </c>
      <c r="H182" s="545" t="s">
        <v>1228</v>
      </c>
      <c r="I182" s="111"/>
    </row>
    <row r="183" spans="1:9" ht="15" customHeight="1" x14ac:dyDescent="0.2">
      <c r="A183" s="535">
        <v>36152</v>
      </c>
      <c r="B183" s="294"/>
      <c r="C183" s="538" t="s">
        <v>1200</v>
      </c>
      <c r="D183" s="538" t="s">
        <v>1197</v>
      </c>
      <c r="E183" s="538">
        <v>400</v>
      </c>
      <c r="F183" s="538">
        <v>1987</v>
      </c>
      <c r="G183" s="540">
        <v>848</v>
      </c>
      <c r="H183" s="546" t="s">
        <v>1228</v>
      </c>
      <c r="I183" s="111"/>
    </row>
    <row r="184" spans="1:9" ht="15" customHeight="1" x14ac:dyDescent="0.2">
      <c r="A184" s="542">
        <v>4241</v>
      </c>
      <c r="B184" s="554" t="s">
        <v>1000</v>
      </c>
      <c r="C184" s="532" t="s">
        <v>1198</v>
      </c>
      <c r="D184" s="532" t="s">
        <v>1201</v>
      </c>
      <c r="E184" s="532">
        <v>630</v>
      </c>
      <c r="F184" s="532">
        <v>1969</v>
      </c>
      <c r="G184" s="544">
        <v>753</v>
      </c>
      <c r="H184" s="545" t="s">
        <v>1231</v>
      </c>
      <c r="I184" s="111"/>
    </row>
    <row r="185" spans="1:9" ht="15" customHeight="1" x14ac:dyDescent="0.2">
      <c r="A185" s="535">
        <v>29586</v>
      </c>
      <c r="B185" s="294"/>
      <c r="C185" s="538" t="s">
        <v>1200</v>
      </c>
      <c r="D185" s="538" t="s">
        <v>1201</v>
      </c>
      <c r="E185" s="538">
        <v>630</v>
      </c>
      <c r="F185" s="538"/>
      <c r="G185" s="540">
        <v>904</v>
      </c>
      <c r="H185" s="546" t="s">
        <v>1231</v>
      </c>
      <c r="I185" s="111"/>
    </row>
    <row r="186" spans="1:9" ht="15" customHeight="1" x14ac:dyDescent="0.2">
      <c r="A186" s="542" t="s">
        <v>1281</v>
      </c>
      <c r="B186" s="554" t="s">
        <v>1245</v>
      </c>
      <c r="C186" s="519" t="s">
        <v>1198</v>
      </c>
      <c r="D186" s="519" t="s">
        <v>1282</v>
      </c>
      <c r="E186" s="519">
        <v>6300</v>
      </c>
      <c r="F186" s="519">
        <v>1976</v>
      </c>
      <c r="G186" s="555">
        <v>516</v>
      </c>
      <c r="H186" s="545" t="s">
        <v>1246</v>
      </c>
      <c r="I186" s="111"/>
    </row>
    <row r="187" spans="1:9" ht="15" customHeight="1" x14ac:dyDescent="0.2">
      <c r="A187" s="556">
        <v>10447</v>
      </c>
      <c r="B187" s="294" t="s">
        <v>1266</v>
      </c>
      <c r="C187" s="119" t="s">
        <v>1198</v>
      </c>
      <c r="D187" s="119" t="s">
        <v>1283</v>
      </c>
      <c r="E187" s="119">
        <v>160</v>
      </c>
      <c r="F187" s="557" t="s">
        <v>1203</v>
      </c>
      <c r="G187" s="558">
        <v>2266</v>
      </c>
      <c r="H187" s="546" t="s">
        <v>1249</v>
      </c>
      <c r="I187" s="111"/>
    </row>
    <row r="188" spans="1:9" ht="15" customHeight="1" x14ac:dyDescent="0.2">
      <c r="A188" s="542">
        <v>2146</v>
      </c>
      <c r="B188" s="554" t="s">
        <v>1259</v>
      </c>
      <c r="C188" s="519" t="s">
        <v>1198</v>
      </c>
      <c r="D188" s="519" t="s">
        <v>1336</v>
      </c>
      <c r="E188" s="519">
        <v>630</v>
      </c>
      <c r="F188" s="559">
        <v>1981</v>
      </c>
      <c r="G188" s="555">
        <v>900</v>
      </c>
      <c r="H188" s="545" t="s">
        <v>1260</v>
      </c>
      <c r="I188" s="111"/>
    </row>
    <row r="189" spans="1:9" ht="15" customHeight="1" x14ac:dyDescent="0.2">
      <c r="A189" s="556">
        <v>1278</v>
      </c>
      <c r="B189" s="294" t="s">
        <v>1267</v>
      </c>
      <c r="C189" s="119" t="s">
        <v>1198</v>
      </c>
      <c r="D189" s="119" t="s">
        <v>1336</v>
      </c>
      <c r="E189" s="119">
        <v>630</v>
      </c>
      <c r="F189" s="557">
        <v>1976</v>
      </c>
      <c r="G189" s="558">
        <v>2267</v>
      </c>
      <c r="H189" s="546" t="s">
        <v>1249</v>
      </c>
      <c r="I189" s="111"/>
    </row>
    <row r="190" spans="1:9" ht="15" customHeight="1" x14ac:dyDescent="0.2">
      <c r="A190" s="542" t="s">
        <v>1285</v>
      </c>
      <c r="B190" s="554" t="s">
        <v>1268</v>
      </c>
      <c r="C190" s="519" t="s">
        <v>1198</v>
      </c>
      <c r="D190" s="519" t="s">
        <v>1283</v>
      </c>
      <c r="E190" s="519">
        <v>160</v>
      </c>
      <c r="F190" s="559" t="s">
        <v>1203</v>
      </c>
      <c r="G190" s="555">
        <v>2268</v>
      </c>
      <c r="H190" s="545" t="s">
        <v>1249</v>
      </c>
      <c r="I190" s="111"/>
    </row>
    <row r="191" spans="1:9" ht="15" customHeight="1" x14ac:dyDescent="0.2">
      <c r="A191" s="556">
        <v>597</v>
      </c>
      <c r="B191" s="294" t="s">
        <v>1247</v>
      </c>
      <c r="C191" s="119" t="s">
        <v>1198</v>
      </c>
      <c r="D191" s="119" t="s">
        <v>1284</v>
      </c>
      <c r="E191" s="119">
        <v>400</v>
      </c>
      <c r="F191" s="557">
        <v>1979</v>
      </c>
      <c r="G191" s="560">
        <v>530</v>
      </c>
      <c r="H191" s="561" t="s">
        <v>1248</v>
      </c>
      <c r="I191" s="111"/>
    </row>
    <row r="192" spans="1:9" ht="15" customHeight="1" x14ac:dyDescent="0.2">
      <c r="A192" s="542" t="s">
        <v>1288</v>
      </c>
      <c r="B192" s="554" t="s">
        <v>1269</v>
      </c>
      <c r="C192" s="519" t="s">
        <v>1198</v>
      </c>
      <c r="D192" s="519" t="s">
        <v>1336</v>
      </c>
      <c r="E192" s="519">
        <v>630</v>
      </c>
      <c r="F192" s="519" t="s">
        <v>1203</v>
      </c>
      <c r="G192" s="555">
        <v>2269</v>
      </c>
      <c r="H192" s="545" t="s">
        <v>1265</v>
      </c>
      <c r="I192" s="111"/>
    </row>
    <row r="193" spans="1:9" ht="15" customHeight="1" x14ac:dyDescent="0.2">
      <c r="A193" s="535">
        <v>1282</v>
      </c>
      <c r="B193" s="294" t="s">
        <v>1270</v>
      </c>
      <c r="C193" s="119" t="s">
        <v>1198</v>
      </c>
      <c r="D193" s="119" t="s">
        <v>1283</v>
      </c>
      <c r="E193" s="119">
        <v>160</v>
      </c>
      <c r="F193" s="119">
        <v>1975</v>
      </c>
      <c r="G193" s="558">
        <v>2270</v>
      </c>
      <c r="H193" s="561" t="s">
        <v>1249</v>
      </c>
      <c r="I193" s="111"/>
    </row>
    <row r="194" spans="1:9" ht="15" customHeight="1" x14ac:dyDescent="0.2">
      <c r="A194" s="542" t="s">
        <v>1289</v>
      </c>
      <c r="B194" s="554" t="s">
        <v>1271</v>
      </c>
      <c r="C194" s="519" t="s">
        <v>1198</v>
      </c>
      <c r="D194" s="519" t="s">
        <v>1283</v>
      </c>
      <c r="E194" s="519">
        <v>160</v>
      </c>
      <c r="F194" s="519" t="s">
        <v>1203</v>
      </c>
      <c r="G194" s="555">
        <v>2271</v>
      </c>
      <c r="H194" s="545" t="s">
        <v>1249</v>
      </c>
      <c r="I194" s="111"/>
    </row>
    <row r="195" spans="1:9" ht="15" customHeight="1" x14ac:dyDescent="0.2">
      <c r="A195" s="535">
        <v>192</v>
      </c>
      <c r="B195" s="294" t="s">
        <v>1272</v>
      </c>
      <c r="C195" s="119" t="s">
        <v>1198</v>
      </c>
      <c r="D195" s="119" t="s">
        <v>1283</v>
      </c>
      <c r="E195" s="119">
        <v>160</v>
      </c>
      <c r="F195" s="119" t="s">
        <v>1203</v>
      </c>
      <c r="G195" s="558">
        <v>2272</v>
      </c>
      <c r="H195" s="546" t="s">
        <v>1249</v>
      </c>
      <c r="I195" s="111"/>
    </row>
    <row r="196" spans="1:9" ht="15" customHeight="1" x14ac:dyDescent="0.2">
      <c r="A196" s="542">
        <v>199</v>
      </c>
      <c r="B196" s="554" t="s">
        <v>1273</v>
      </c>
      <c r="C196" s="519" t="s">
        <v>1198</v>
      </c>
      <c r="D196" s="519" t="s">
        <v>1283</v>
      </c>
      <c r="E196" s="519">
        <v>160</v>
      </c>
      <c r="F196" s="519">
        <v>1979</v>
      </c>
      <c r="G196" s="555">
        <v>2273</v>
      </c>
      <c r="H196" s="545" t="s">
        <v>1249</v>
      </c>
      <c r="I196" s="111"/>
    </row>
    <row r="197" spans="1:9" ht="15" customHeight="1" x14ac:dyDescent="0.2">
      <c r="A197" s="535">
        <v>872</v>
      </c>
      <c r="B197" s="294" t="s">
        <v>1274</v>
      </c>
      <c r="C197" s="119" t="s">
        <v>1198</v>
      </c>
      <c r="D197" s="119" t="s">
        <v>1283</v>
      </c>
      <c r="E197" s="119">
        <v>160</v>
      </c>
      <c r="F197" s="119">
        <v>1976</v>
      </c>
      <c r="G197" s="558">
        <v>2274</v>
      </c>
      <c r="H197" s="546" t="s">
        <v>1249</v>
      </c>
      <c r="I197" s="111"/>
    </row>
    <row r="198" spans="1:9" ht="15" customHeight="1" x14ac:dyDescent="0.2">
      <c r="A198" s="542">
        <v>1375</v>
      </c>
      <c r="B198" s="554" t="s">
        <v>1275</v>
      </c>
      <c r="C198" s="519" t="s">
        <v>1198</v>
      </c>
      <c r="D198" s="519" t="s">
        <v>1336</v>
      </c>
      <c r="E198" s="519">
        <v>630</v>
      </c>
      <c r="F198" s="519">
        <v>1976</v>
      </c>
      <c r="G198" s="555">
        <v>2275</v>
      </c>
      <c r="H198" s="545" t="s">
        <v>1249</v>
      </c>
      <c r="I198" s="111"/>
    </row>
    <row r="199" spans="1:9" ht="15" customHeight="1" x14ac:dyDescent="0.2">
      <c r="A199" s="535">
        <v>1136</v>
      </c>
      <c r="B199" s="294" t="s">
        <v>1276</v>
      </c>
      <c r="C199" s="119" t="s">
        <v>1198</v>
      </c>
      <c r="D199" s="119" t="s">
        <v>1283</v>
      </c>
      <c r="E199" s="119">
        <v>160</v>
      </c>
      <c r="F199" s="119">
        <v>1976</v>
      </c>
      <c r="G199" s="558">
        <v>2276</v>
      </c>
      <c r="H199" s="546" t="s">
        <v>1249</v>
      </c>
      <c r="I199" s="111"/>
    </row>
    <row r="200" spans="1:9" ht="15" customHeight="1" x14ac:dyDescent="0.2">
      <c r="A200" s="542">
        <v>498</v>
      </c>
      <c r="B200" s="554" t="s">
        <v>1049</v>
      </c>
      <c r="C200" s="519" t="s">
        <v>1198</v>
      </c>
      <c r="D200" s="519" t="s">
        <v>1283</v>
      </c>
      <c r="E200" s="519">
        <v>160</v>
      </c>
      <c r="F200" s="519">
        <v>1979</v>
      </c>
      <c r="G200" s="555">
        <v>2277</v>
      </c>
      <c r="H200" s="545" t="s">
        <v>1249</v>
      </c>
      <c r="I200" s="111"/>
    </row>
    <row r="201" spans="1:9" ht="15" customHeight="1" x14ac:dyDescent="0.2">
      <c r="A201" s="535">
        <v>202</v>
      </c>
      <c r="B201" s="294" t="s">
        <v>1251</v>
      </c>
      <c r="C201" s="119" t="s">
        <v>1198</v>
      </c>
      <c r="D201" s="119" t="s">
        <v>1284</v>
      </c>
      <c r="E201" s="119">
        <v>400</v>
      </c>
      <c r="F201" s="119">
        <v>1970</v>
      </c>
      <c r="G201" s="558">
        <v>805</v>
      </c>
      <c r="H201" s="546" t="s">
        <v>1252</v>
      </c>
      <c r="I201" s="111"/>
    </row>
    <row r="202" spans="1:9" ht="15" customHeight="1" x14ac:dyDescent="0.2">
      <c r="A202" s="542" t="s">
        <v>1290</v>
      </c>
      <c r="B202" s="554" t="s">
        <v>1277</v>
      </c>
      <c r="C202" s="519" t="s">
        <v>1198</v>
      </c>
      <c r="D202" s="519" t="s">
        <v>1284</v>
      </c>
      <c r="E202" s="519">
        <v>400</v>
      </c>
      <c r="F202" s="519" t="s">
        <v>1203</v>
      </c>
      <c r="G202" s="555">
        <v>2278</v>
      </c>
      <c r="H202" s="545" t="s">
        <v>1249</v>
      </c>
      <c r="I202" s="111"/>
    </row>
    <row r="203" spans="1:9" ht="15" customHeight="1" x14ac:dyDescent="0.2">
      <c r="A203" s="535">
        <v>186</v>
      </c>
      <c r="B203" s="294" t="s">
        <v>1294</v>
      </c>
      <c r="C203" s="119" t="s">
        <v>1198</v>
      </c>
      <c r="D203" s="119" t="s">
        <v>1283</v>
      </c>
      <c r="E203" s="119">
        <v>160</v>
      </c>
      <c r="F203" s="119">
        <v>1979</v>
      </c>
      <c r="G203" s="558">
        <v>710</v>
      </c>
      <c r="H203" s="546" t="s">
        <v>1249</v>
      </c>
      <c r="I203" s="275"/>
    </row>
    <row r="204" spans="1:9" ht="15" customHeight="1" x14ac:dyDescent="0.2">
      <c r="A204" s="542">
        <v>34</v>
      </c>
      <c r="B204" s="554" t="s">
        <v>1278</v>
      </c>
      <c r="C204" s="519" t="s">
        <v>1198</v>
      </c>
      <c r="D204" s="519" t="s">
        <v>1212</v>
      </c>
      <c r="E204" s="519">
        <v>160</v>
      </c>
      <c r="F204" s="519">
        <v>1981</v>
      </c>
      <c r="G204" s="555">
        <v>2279</v>
      </c>
      <c r="H204" s="545" t="s">
        <v>1279</v>
      </c>
      <c r="I204" s="111"/>
    </row>
    <row r="205" spans="1:9" ht="15" customHeight="1" x14ac:dyDescent="0.2">
      <c r="A205" s="535">
        <v>24430</v>
      </c>
      <c r="B205" s="294" t="s">
        <v>1280</v>
      </c>
      <c r="C205" s="119" t="s">
        <v>1198</v>
      </c>
      <c r="D205" s="119" t="s">
        <v>1212</v>
      </c>
      <c r="E205" s="119">
        <v>160</v>
      </c>
      <c r="F205" s="119">
        <v>1979</v>
      </c>
      <c r="G205" s="558">
        <v>2280</v>
      </c>
      <c r="H205" s="546" t="s">
        <v>1279</v>
      </c>
      <c r="I205" s="275"/>
    </row>
    <row r="206" spans="1:9" ht="15" customHeight="1" x14ac:dyDescent="0.2">
      <c r="A206" s="542">
        <v>8112</v>
      </c>
      <c r="B206" s="554" t="s">
        <v>1257</v>
      </c>
      <c r="C206" s="519" t="s">
        <v>1198</v>
      </c>
      <c r="D206" s="519" t="s">
        <v>1201</v>
      </c>
      <c r="E206" s="519">
        <v>630</v>
      </c>
      <c r="F206" s="519">
        <v>1986</v>
      </c>
      <c r="G206" s="555">
        <v>880</v>
      </c>
      <c r="H206" s="545" t="s">
        <v>1258</v>
      </c>
      <c r="I206" s="111"/>
    </row>
    <row r="207" spans="1:9" ht="15" customHeight="1" x14ac:dyDescent="0.2">
      <c r="A207" s="535">
        <v>830</v>
      </c>
      <c r="B207" s="294" t="s">
        <v>1250</v>
      </c>
      <c r="C207" s="119" t="s">
        <v>1198</v>
      </c>
      <c r="D207" s="119" t="s">
        <v>1201</v>
      </c>
      <c r="E207" s="119">
        <v>630</v>
      </c>
      <c r="F207" s="119">
        <v>1988</v>
      </c>
      <c r="G207" s="558">
        <v>711</v>
      </c>
      <c r="H207" s="546" t="s">
        <v>1249</v>
      </c>
      <c r="I207" s="111"/>
    </row>
    <row r="208" spans="1:9" ht="15" customHeight="1" x14ac:dyDescent="0.2">
      <c r="A208" s="542">
        <v>323</v>
      </c>
      <c r="B208" s="554" t="s">
        <v>1263</v>
      </c>
      <c r="C208" s="519" t="s">
        <v>1198</v>
      </c>
      <c r="D208" s="519" t="s">
        <v>1201</v>
      </c>
      <c r="E208" s="519">
        <v>630</v>
      </c>
      <c r="F208" s="519">
        <v>1988</v>
      </c>
      <c r="G208" s="555">
        <v>911</v>
      </c>
      <c r="H208" s="545" t="s">
        <v>1262</v>
      </c>
      <c r="I208" s="111"/>
    </row>
    <row r="209" spans="1:9" ht="15" customHeight="1" x14ac:dyDescent="0.2">
      <c r="A209" s="535">
        <v>505</v>
      </c>
      <c r="B209" s="294" t="s">
        <v>1253</v>
      </c>
      <c r="C209" s="119" t="s">
        <v>1198</v>
      </c>
      <c r="D209" s="538" t="s">
        <v>1199</v>
      </c>
      <c r="E209" s="119">
        <v>250</v>
      </c>
      <c r="F209" s="119" t="s">
        <v>1203</v>
      </c>
      <c r="G209" s="558">
        <v>808</v>
      </c>
      <c r="H209" s="546" t="s">
        <v>1254</v>
      </c>
      <c r="I209" s="111"/>
    </row>
    <row r="210" spans="1:9" ht="15" customHeight="1" x14ac:dyDescent="0.2">
      <c r="A210" s="542" t="s">
        <v>1291</v>
      </c>
      <c r="B210" s="554" t="s">
        <v>1261</v>
      </c>
      <c r="C210" s="519" t="s">
        <v>1198</v>
      </c>
      <c r="D210" s="519" t="s">
        <v>1201</v>
      </c>
      <c r="E210" s="519">
        <v>630</v>
      </c>
      <c r="F210" s="519" t="s">
        <v>1203</v>
      </c>
      <c r="G210" s="555">
        <v>910</v>
      </c>
      <c r="H210" s="545" t="s">
        <v>1262</v>
      </c>
      <c r="I210" s="111"/>
    </row>
    <row r="211" spans="1:9" ht="15" customHeight="1" x14ac:dyDescent="0.2">
      <c r="A211" s="535" t="s">
        <v>1292</v>
      </c>
      <c r="B211" s="294" t="s">
        <v>1264</v>
      </c>
      <c r="C211" s="119" t="s">
        <v>1198</v>
      </c>
      <c r="D211" s="119" t="s">
        <v>1197</v>
      </c>
      <c r="E211" s="119">
        <v>400</v>
      </c>
      <c r="F211" s="119" t="s">
        <v>1203</v>
      </c>
      <c r="G211" s="558">
        <v>931</v>
      </c>
      <c r="H211" s="546" t="s">
        <v>1265</v>
      </c>
      <c r="I211" s="111"/>
    </row>
    <row r="212" spans="1:9" ht="32.25" customHeight="1" x14ac:dyDescent="0.2">
      <c r="A212" s="542">
        <v>72070</v>
      </c>
      <c r="B212" s="562" t="s">
        <v>1286</v>
      </c>
      <c r="C212" s="519" t="s">
        <v>1198</v>
      </c>
      <c r="D212" s="519" t="s">
        <v>1197</v>
      </c>
      <c r="E212" s="519">
        <v>400</v>
      </c>
      <c r="F212" s="519">
        <v>1980</v>
      </c>
      <c r="G212" s="544">
        <v>916</v>
      </c>
      <c r="H212" s="545" t="s">
        <v>1228</v>
      </c>
      <c r="I212" s="275"/>
    </row>
    <row r="213" spans="1:9" ht="43.5" customHeight="1" x14ac:dyDescent="0.2">
      <c r="A213" s="535" t="s">
        <v>1213</v>
      </c>
      <c r="B213" s="295" t="s">
        <v>1287</v>
      </c>
      <c r="C213" s="118" t="s">
        <v>1198</v>
      </c>
      <c r="D213" s="538" t="s">
        <v>1212</v>
      </c>
      <c r="E213" s="538">
        <v>160</v>
      </c>
      <c r="F213" s="538">
        <v>1989</v>
      </c>
      <c r="G213" s="288" t="s">
        <v>996</v>
      </c>
      <c r="H213" s="546" t="s">
        <v>1238</v>
      </c>
      <c r="I213" s="275"/>
    </row>
    <row r="214" spans="1:9" ht="33" customHeight="1" x14ac:dyDescent="0.2">
      <c r="A214" s="542" t="s">
        <v>1293</v>
      </c>
      <c r="B214" s="562" t="s">
        <v>1255</v>
      </c>
      <c r="C214" s="519">
        <v>0</v>
      </c>
      <c r="D214" s="519">
        <v>0</v>
      </c>
      <c r="E214" s="519">
        <v>0</v>
      </c>
      <c r="F214" s="519">
        <v>0</v>
      </c>
      <c r="G214" s="555">
        <v>880</v>
      </c>
      <c r="H214" s="545" t="s">
        <v>1256</v>
      </c>
      <c r="I214" s="111"/>
    </row>
    <row r="215" spans="1:9" ht="20.25" customHeight="1" x14ac:dyDescent="0.2">
      <c r="A215" s="539">
        <v>0</v>
      </c>
      <c r="B215" s="294">
        <v>0</v>
      </c>
      <c r="C215" s="119">
        <v>0</v>
      </c>
      <c r="D215" s="119">
        <v>0</v>
      </c>
      <c r="E215" s="119">
        <v>0</v>
      </c>
      <c r="F215" s="119">
        <v>0</v>
      </c>
      <c r="G215" s="558">
        <v>0</v>
      </c>
      <c r="H215" s="566">
        <v>0</v>
      </c>
      <c r="I215" s="111"/>
    </row>
    <row r="216" spans="1:9" ht="15" customHeight="1" x14ac:dyDescent="0.2">
      <c r="A216" s="539">
        <v>10654</v>
      </c>
      <c r="B216" s="288"/>
      <c r="C216" s="288"/>
      <c r="D216" s="119" t="s">
        <v>1197</v>
      </c>
      <c r="E216" s="119">
        <v>400</v>
      </c>
      <c r="F216" s="567">
        <v>1981</v>
      </c>
      <c r="G216" s="558">
        <v>515</v>
      </c>
      <c r="H216" s="566" t="s">
        <v>1346</v>
      </c>
    </row>
    <row r="217" spans="1:9" ht="15" customHeight="1" x14ac:dyDescent="0.2">
      <c r="A217" s="569">
        <v>13085</v>
      </c>
      <c r="B217" s="288"/>
      <c r="C217" s="288"/>
      <c r="D217" s="119" t="s">
        <v>1201</v>
      </c>
      <c r="E217" s="519">
        <v>630</v>
      </c>
      <c r="F217" s="568" t="s">
        <v>1344</v>
      </c>
      <c r="G217" s="558">
        <v>830</v>
      </c>
      <c r="H217" s="566" t="s">
        <v>1347</v>
      </c>
    </row>
    <row r="218" spans="1:9" ht="15" customHeight="1" x14ac:dyDescent="0.2">
      <c r="A218" s="569">
        <v>28272</v>
      </c>
      <c r="B218" s="288"/>
      <c r="C218" s="288"/>
      <c r="D218" s="519" t="s">
        <v>1201</v>
      </c>
      <c r="E218" s="519">
        <v>630</v>
      </c>
      <c r="F218" s="567">
        <v>1984</v>
      </c>
      <c r="G218" s="558">
        <v>1208</v>
      </c>
      <c r="H218" s="546" t="s">
        <v>1349</v>
      </c>
    </row>
    <row r="219" spans="1:9" ht="15" customHeight="1" x14ac:dyDescent="0.2">
      <c r="A219" s="570">
        <v>10292</v>
      </c>
      <c r="B219" s="288"/>
      <c r="C219" s="288"/>
      <c r="D219" s="519" t="s">
        <v>1336</v>
      </c>
      <c r="E219" s="519">
        <v>630</v>
      </c>
      <c r="F219" s="567">
        <v>1978</v>
      </c>
      <c r="G219" s="558">
        <v>830</v>
      </c>
      <c r="H219" s="566" t="s">
        <v>1348</v>
      </c>
    </row>
    <row r="220" spans="1:9" ht="15" customHeight="1" x14ac:dyDescent="0.2">
      <c r="A220" s="570">
        <v>1</v>
      </c>
      <c r="B220" s="288">
        <v>0</v>
      </c>
      <c r="C220" s="288">
        <v>0</v>
      </c>
      <c r="D220" s="288" t="s">
        <v>996</v>
      </c>
      <c r="E220" s="288" t="s">
        <v>996</v>
      </c>
      <c r="F220" s="288" t="s">
        <v>996</v>
      </c>
      <c r="G220" s="288" t="s">
        <v>996</v>
      </c>
      <c r="H220" s="288" t="s">
        <v>996</v>
      </c>
    </row>
    <row r="221" spans="1:9" ht="34.5" customHeight="1" x14ac:dyDescent="0.2">
      <c r="A221" s="570">
        <v>315358</v>
      </c>
      <c r="B221" s="844" t="s">
        <v>1350</v>
      </c>
      <c r="C221" s="532" t="s">
        <v>1198</v>
      </c>
      <c r="D221" s="519" t="s">
        <v>1197</v>
      </c>
      <c r="E221" s="119">
        <v>400</v>
      </c>
      <c r="F221" s="288">
        <v>2015</v>
      </c>
      <c r="G221" s="288"/>
      <c r="H221" s="288"/>
    </row>
    <row r="222" spans="1:9" ht="36.75" customHeight="1" x14ac:dyDescent="0.2">
      <c r="A222" s="570">
        <v>315359</v>
      </c>
      <c r="B222" s="844"/>
      <c r="C222" s="538" t="s">
        <v>1200</v>
      </c>
      <c r="D222" s="519" t="s">
        <v>1197</v>
      </c>
      <c r="E222" s="119">
        <v>400</v>
      </c>
      <c r="F222" s="567">
        <v>2015</v>
      </c>
      <c r="G222" s="288"/>
      <c r="H222" s="288"/>
    </row>
    <row r="223" spans="1:9" ht="28.5" customHeight="1" x14ac:dyDescent="0.2">
      <c r="A223" s="569">
        <v>80902</v>
      </c>
      <c r="B223" s="574" t="s">
        <v>1351</v>
      </c>
      <c r="C223" s="532" t="s">
        <v>1198</v>
      </c>
      <c r="D223" s="519" t="s">
        <v>1284</v>
      </c>
      <c r="E223" s="119">
        <v>400</v>
      </c>
      <c r="F223" s="567"/>
      <c r="G223" s="288"/>
      <c r="H223" s="288"/>
    </row>
    <row r="224" spans="1:9" ht="33.75" customHeight="1" x14ac:dyDescent="0.2">
      <c r="A224" s="569">
        <v>708334</v>
      </c>
      <c r="B224" s="574" t="s">
        <v>1352</v>
      </c>
      <c r="C224" s="532" t="s">
        <v>1198</v>
      </c>
      <c r="D224" s="519" t="s">
        <v>1201</v>
      </c>
      <c r="E224" s="519">
        <v>630</v>
      </c>
      <c r="F224" s="567">
        <v>2015</v>
      </c>
      <c r="G224" s="288"/>
      <c r="H224" s="288"/>
    </row>
    <row r="225" spans="1:8" ht="15" customHeight="1" x14ac:dyDescent="0.2">
      <c r="A225" s="275"/>
      <c r="B225" s="111"/>
      <c r="C225" s="111"/>
      <c r="D225" s="111"/>
      <c r="E225" s="111"/>
      <c r="F225" s="121"/>
      <c r="G225" s="111"/>
      <c r="H225" s="111"/>
    </row>
    <row r="226" spans="1:8" ht="15" customHeight="1" x14ac:dyDescent="0.2">
      <c r="A226" s="275"/>
      <c r="B226" s="111"/>
      <c r="C226" s="111"/>
      <c r="D226" s="111"/>
      <c r="E226" s="111"/>
      <c r="F226" s="121"/>
      <c r="G226" s="111"/>
      <c r="H226" s="111"/>
    </row>
    <row r="227" spans="1:8" ht="15" customHeight="1" x14ac:dyDescent="0.2">
      <c r="A227" s="275"/>
      <c r="B227" s="111"/>
      <c r="C227" s="111"/>
      <c r="D227" s="111"/>
      <c r="E227" s="111"/>
      <c r="F227" s="121"/>
      <c r="G227" s="111"/>
      <c r="H227" s="111"/>
    </row>
    <row r="228" spans="1:8" ht="15" customHeight="1" x14ac:dyDescent="0.2">
      <c r="A228" s="275"/>
      <c r="B228" s="111"/>
      <c r="C228" s="111"/>
      <c r="D228" s="111"/>
      <c r="E228" s="111"/>
      <c r="F228" s="121"/>
      <c r="G228" s="111"/>
      <c r="H228" s="111"/>
    </row>
    <row r="229" spans="1:8" ht="15" customHeight="1" x14ac:dyDescent="0.2">
      <c r="A229" s="275"/>
      <c r="B229" s="111"/>
      <c r="C229" s="111"/>
      <c r="D229" s="111"/>
      <c r="E229" s="111"/>
      <c r="F229" s="121"/>
      <c r="G229" s="111"/>
      <c r="H229" s="111"/>
    </row>
    <row r="230" spans="1:8" ht="15" customHeight="1" x14ac:dyDescent="0.2">
      <c r="A230" s="275"/>
      <c r="B230" s="111"/>
      <c r="C230" s="111"/>
      <c r="D230" s="111"/>
      <c r="E230" s="111"/>
      <c r="F230" s="121"/>
      <c r="G230" s="111"/>
      <c r="H230" s="111"/>
    </row>
    <row r="231" spans="1:8" ht="15" customHeight="1" x14ac:dyDescent="0.2">
      <c r="A231" s="275"/>
      <c r="B231" s="111"/>
      <c r="C231" s="111"/>
      <c r="D231" s="111"/>
      <c r="E231" s="111"/>
      <c r="F231" s="121"/>
      <c r="G231" s="111"/>
      <c r="H231" s="111"/>
    </row>
    <row r="232" spans="1:8" ht="15" customHeight="1" x14ac:dyDescent="0.2">
      <c r="A232" s="275"/>
      <c r="B232" s="111"/>
      <c r="C232" s="111"/>
      <c r="D232" s="111"/>
      <c r="E232" s="111"/>
      <c r="F232" s="121"/>
      <c r="G232" s="111"/>
      <c r="H232" s="111"/>
    </row>
    <row r="233" spans="1:8" ht="15" customHeight="1" x14ac:dyDescent="0.2">
      <c r="A233" s="275"/>
      <c r="B233" s="111"/>
      <c r="C233" s="111"/>
      <c r="D233" s="111"/>
      <c r="E233" s="111"/>
      <c r="F233" s="121"/>
      <c r="G233" s="111"/>
      <c r="H233" s="111"/>
    </row>
    <row r="234" spans="1:8" ht="15" customHeight="1" x14ac:dyDescent="0.2">
      <c r="A234" s="275"/>
      <c r="B234" s="111"/>
      <c r="C234" s="111"/>
      <c r="D234" s="111"/>
      <c r="E234" s="111"/>
      <c r="F234" s="121"/>
      <c r="G234" s="111"/>
      <c r="H234" s="111"/>
    </row>
    <row r="235" spans="1:8" ht="15" customHeight="1" x14ac:dyDescent="0.2">
      <c r="A235" s="275"/>
      <c r="B235" s="111"/>
      <c r="C235" s="111"/>
      <c r="D235" s="111"/>
      <c r="E235" s="111"/>
      <c r="F235" s="121"/>
      <c r="G235" s="111"/>
      <c r="H235" s="111"/>
    </row>
    <row r="236" spans="1:8" ht="15" customHeight="1" x14ac:dyDescent="0.2">
      <c r="A236" s="275"/>
      <c r="B236" s="111"/>
      <c r="C236" s="111"/>
      <c r="D236" s="111"/>
      <c r="E236" s="111"/>
      <c r="F236" s="121"/>
      <c r="G236" s="111"/>
      <c r="H236" s="111"/>
    </row>
    <row r="237" spans="1:8" ht="15" customHeight="1" x14ac:dyDescent="0.2">
      <c r="A237" s="275"/>
      <c r="B237" s="111"/>
      <c r="C237" s="111"/>
      <c r="D237" s="111"/>
      <c r="E237" s="111"/>
      <c r="F237" s="121"/>
      <c r="G237" s="111"/>
      <c r="H237" s="111"/>
    </row>
    <row r="238" spans="1:8" ht="15" customHeight="1" x14ac:dyDescent="0.2">
      <c r="A238" s="275"/>
      <c r="B238" s="111"/>
      <c r="C238" s="111"/>
      <c r="D238" s="111"/>
      <c r="E238" s="111"/>
      <c r="F238" s="121"/>
      <c r="G238" s="111"/>
      <c r="H238" s="111"/>
    </row>
    <row r="239" spans="1:8" ht="15" customHeight="1" x14ac:dyDescent="0.2">
      <c r="A239" s="275"/>
      <c r="B239" s="111"/>
      <c r="C239" s="111"/>
      <c r="D239" s="111"/>
      <c r="E239" s="111"/>
      <c r="F239" s="121"/>
      <c r="G239" s="111"/>
      <c r="H239" s="111"/>
    </row>
    <row r="240" spans="1:8" ht="15" customHeight="1" x14ac:dyDescent="0.2">
      <c r="A240" s="275"/>
      <c r="B240" s="111"/>
      <c r="C240" s="111"/>
      <c r="D240" s="111"/>
      <c r="E240" s="111"/>
      <c r="F240" s="121"/>
      <c r="G240" s="111"/>
      <c r="H240" s="111"/>
    </row>
    <row r="241" spans="1:8" ht="15" customHeight="1" x14ac:dyDescent="0.2">
      <c r="A241" s="275"/>
      <c r="B241" s="111"/>
      <c r="C241" s="111"/>
      <c r="D241" s="111"/>
      <c r="E241" s="111"/>
      <c r="F241" s="121"/>
      <c r="G241" s="111"/>
      <c r="H241" s="111"/>
    </row>
    <row r="242" spans="1:8" ht="15" customHeight="1" x14ac:dyDescent="0.2">
      <c r="A242" s="275"/>
      <c r="B242" s="111"/>
      <c r="C242" s="111"/>
      <c r="D242" s="111"/>
      <c r="E242" s="111"/>
      <c r="F242" s="121"/>
      <c r="G242" s="111"/>
      <c r="H242" s="111"/>
    </row>
    <row r="243" spans="1:8" ht="15" customHeight="1" x14ac:dyDescent="0.2">
      <c r="A243" s="275"/>
      <c r="B243" s="111"/>
      <c r="C243" s="111"/>
      <c r="D243" s="111"/>
      <c r="E243" s="111"/>
      <c r="F243" s="121"/>
      <c r="G243" s="111"/>
      <c r="H243" s="111"/>
    </row>
    <row r="244" spans="1:8" ht="15" customHeight="1" x14ac:dyDescent="0.2">
      <c r="A244" s="275"/>
      <c r="B244" s="111"/>
      <c r="C244" s="111"/>
      <c r="D244" s="111"/>
      <c r="E244" s="111"/>
      <c r="F244" s="121"/>
      <c r="G244" s="111"/>
      <c r="H244" s="111"/>
    </row>
    <row r="245" spans="1:8" ht="15" customHeight="1" x14ac:dyDescent="0.2">
      <c r="A245" s="275"/>
      <c r="B245" s="111"/>
      <c r="C245" s="111"/>
      <c r="D245" s="111"/>
      <c r="E245" s="111"/>
      <c r="F245" s="121"/>
      <c r="G245" s="111"/>
      <c r="H245" s="111"/>
    </row>
    <row r="246" spans="1:8" ht="15" customHeight="1" x14ac:dyDescent="0.2">
      <c r="A246" s="275"/>
      <c r="B246" s="111"/>
      <c r="C246" s="111"/>
      <c r="D246" s="111"/>
      <c r="E246" s="111"/>
      <c r="F246" s="121"/>
      <c r="G246" s="111"/>
      <c r="H246" s="111"/>
    </row>
    <row r="247" spans="1:8" ht="15" customHeight="1" x14ac:dyDescent="0.2">
      <c r="A247" s="275"/>
      <c r="B247" s="111"/>
      <c r="C247" s="111"/>
      <c r="D247" s="111"/>
      <c r="E247" s="111"/>
      <c r="F247" s="121"/>
      <c r="G247" s="111"/>
      <c r="H247" s="111"/>
    </row>
    <row r="248" spans="1:8" ht="15" customHeight="1" x14ac:dyDescent="0.2">
      <c r="A248" s="275"/>
      <c r="B248" s="111"/>
      <c r="C248" s="111"/>
      <c r="D248" s="111"/>
      <c r="E248" s="111"/>
      <c r="F248" s="121"/>
      <c r="G248" s="111"/>
      <c r="H248" s="111"/>
    </row>
    <row r="249" spans="1:8" ht="15" customHeight="1" x14ac:dyDescent="0.2">
      <c r="A249" s="275"/>
      <c r="B249" s="111"/>
      <c r="C249" s="111"/>
      <c r="D249" s="111"/>
      <c r="E249" s="111"/>
      <c r="F249" s="121"/>
      <c r="G249" s="111"/>
      <c r="H249" s="111"/>
    </row>
    <row r="250" spans="1:8" ht="15" customHeight="1" x14ac:dyDescent="0.2">
      <c r="A250" s="275"/>
      <c r="B250" s="111"/>
      <c r="C250" s="111"/>
      <c r="D250" s="111"/>
      <c r="E250" s="111"/>
      <c r="F250" s="121"/>
      <c r="G250" s="111"/>
      <c r="H250" s="111"/>
    </row>
    <row r="251" spans="1:8" ht="15" customHeight="1" x14ac:dyDescent="0.2">
      <c r="A251" s="275"/>
      <c r="B251" s="111"/>
      <c r="C251" s="111"/>
      <c r="D251" s="111"/>
      <c r="E251" s="111"/>
      <c r="F251" s="121"/>
      <c r="G251" s="111"/>
      <c r="H251" s="111"/>
    </row>
    <row r="252" spans="1:8" ht="15" customHeight="1" x14ac:dyDescent="0.2">
      <c r="A252" s="275"/>
      <c r="B252" s="111"/>
      <c r="C252" s="111"/>
      <c r="D252" s="111"/>
      <c r="E252" s="111"/>
      <c r="F252" s="121"/>
      <c r="G252" s="111"/>
      <c r="H252" s="111"/>
    </row>
    <row r="253" spans="1:8" ht="15" customHeight="1" x14ac:dyDescent="0.2">
      <c r="A253" s="275"/>
      <c r="B253" s="111"/>
      <c r="C253" s="111"/>
      <c r="D253" s="111"/>
      <c r="E253" s="111"/>
      <c r="F253" s="121"/>
      <c r="G253" s="111"/>
      <c r="H253" s="111"/>
    </row>
    <row r="254" spans="1:8" ht="15" customHeight="1" x14ac:dyDescent="0.2">
      <c r="A254" s="275"/>
      <c r="B254" s="111"/>
      <c r="C254" s="111"/>
      <c r="D254" s="111"/>
      <c r="E254" s="111"/>
      <c r="F254" s="121"/>
      <c r="G254" s="111"/>
      <c r="H254" s="111"/>
    </row>
    <row r="255" spans="1:8" ht="15" customHeight="1" x14ac:dyDescent="0.2">
      <c r="A255" s="275"/>
      <c r="B255" s="111"/>
      <c r="C255" s="111"/>
      <c r="D255" s="111"/>
      <c r="E255" s="111"/>
      <c r="F255" s="121"/>
      <c r="G255" s="111"/>
      <c r="H255" s="111"/>
    </row>
    <row r="256" spans="1:8" ht="15" customHeight="1" x14ac:dyDescent="0.2">
      <c r="A256" s="275"/>
      <c r="B256" s="111"/>
      <c r="C256" s="111"/>
      <c r="D256" s="111"/>
      <c r="E256" s="111"/>
      <c r="F256" s="121"/>
      <c r="G256" s="111"/>
      <c r="H256" s="111"/>
    </row>
    <row r="257" spans="1:8" ht="15" customHeight="1" x14ac:dyDescent="0.2">
      <c r="A257" s="275"/>
      <c r="B257" s="111"/>
      <c r="C257" s="111"/>
      <c r="D257" s="111"/>
      <c r="E257" s="111"/>
      <c r="F257" s="121"/>
      <c r="G257" s="111"/>
      <c r="H257" s="111"/>
    </row>
  </sheetData>
  <sheetProtection password="CF7A" sheet="1" objects="1" scenarios="1"/>
  <mergeCells count="2">
    <mergeCell ref="N94:O94"/>
    <mergeCell ref="B221:B222"/>
  </mergeCells>
  <pageMargins left="0.49" right="0.27559055118110237" top="0.27559055118110237" bottom="0.27559055118110237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F00B0"/>
  </sheetPr>
  <dimension ref="A1:XFD553"/>
  <sheetViews>
    <sheetView topLeftCell="A394" zoomScale="80" zoomScaleNormal="80" workbookViewId="0">
      <selection activeCell="F83" sqref="F83"/>
    </sheetView>
  </sheetViews>
  <sheetFormatPr defaultColWidth="0" defaultRowHeight="18" x14ac:dyDescent="0.25"/>
  <cols>
    <col min="1" max="1" width="24.140625" customWidth="1"/>
    <col min="2" max="2" width="13.5703125" customWidth="1"/>
    <col min="3" max="3" width="11.140625" style="363" customWidth="1"/>
    <col min="4" max="4" width="41.85546875" customWidth="1"/>
    <col min="5" max="5" width="16.28515625" style="486" customWidth="1"/>
    <col min="6" max="6" width="18" style="486" customWidth="1"/>
    <col min="7" max="12" width="8.7109375" style="486" customWidth="1"/>
    <col min="13" max="13" width="12.5703125" customWidth="1"/>
    <col min="14" max="14" width="13" customWidth="1"/>
    <col min="15" max="15" width="12.140625" customWidth="1"/>
    <col min="16" max="16" width="13.85546875" customWidth="1"/>
    <col min="17" max="17" width="13.5703125" style="99" hidden="1" customWidth="1"/>
    <col min="18" max="18" width="14.42578125" style="99" hidden="1" customWidth="1"/>
    <col min="19" max="19" width="49.5703125" style="99" hidden="1" customWidth="1"/>
    <col min="20" max="21" width="9.140625" style="99" hidden="1" customWidth="1"/>
    <col min="22" max="56" width="0" style="99" hidden="1" customWidth="1"/>
    <col min="57" max="16384" width="9.140625" hidden="1"/>
  </cols>
  <sheetData>
    <row r="1" spans="1:19 16384:16384" ht="18.75" customHeight="1" x14ac:dyDescent="0.25">
      <c r="A1" s="214" t="s">
        <v>0</v>
      </c>
      <c r="B1" s="219"/>
      <c r="C1" s="353"/>
      <c r="D1" s="276" t="s">
        <v>5</v>
      </c>
      <c r="E1" s="471"/>
      <c r="F1" s="471"/>
      <c r="G1" s="853" t="s">
        <v>1413</v>
      </c>
      <c r="H1" s="854"/>
      <c r="I1" s="855"/>
      <c r="J1" s="853" t="s">
        <v>1414</v>
      </c>
      <c r="K1" s="854"/>
      <c r="L1" s="855"/>
      <c r="M1" s="866" t="s">
        <v>9</v>
      </c>
      <c r="N1" s="866" t="s">
        <v>10</v>
      </c>
      <c r="O1" s="866" t="s">
        <v>11</v>
      </c>
      <c r="P1" s="866" t="s">
        <v>12</v>
      </c>
      <c r="Q1" s="864"/>
      <c r="R1" s="848"/>
      <c r="S1" s="848"/>
    </row>
    <row r="2" spans="1:19 16384:16384" ht="18.75" x14ac:dyDescent="0.2">
      <c r="A2" s="280" t="s">
        <v>1</v>
      </c>
      <c r="B2" s="282" t="s">
        <v>5</v>
      </c>
      <c r="C2" s="346"/>
      <c r="D2" s="277" t="s">
        <v>7</v>
      </c>
      <c r="E2" s="472"/>
      <c r="F2" s="472"/>
      <c r="G2" s="856"/>
      <c r="H2" s="857"/>
      <c r="I2" s="858"/>
      <c r="J2" s="856"/>
      <c r="K2" s="857"/>
      <c r="L2" s="858"/>
      <c r="M2" s="867"/>
      <c r="N2" s="867"/>
      <c r="O2" s="867"/>
      <c r="P2" s="867"/>
      <c r="Q2" s="865"/>
      <c r="R2" s="849"/>
      <c r="S2" s="849"/>
    </row>
    <row r="3" spans="1:19 16384:16384" ht="18.75" x14ac:dyDescent="0.2">
      <c r="A3" s="280" t="s">
        <v>2</v>
      </c>
      <c r="B3" s="282" t="s">
        <v>6</v>
      </c>
      <c r="C3" s="346"/>
      <c r="D3" s="277" t="s">
        <v>8</v>
      </c>
      <c r="E3" s="472"/>
      <c r="F3" s="472"/>
      <c r="G3" s="856"/>
      <c r="H3" s="857"/>
      <c r="I3" s="858"/>
      <c r="J3" s="856"/>
      <c r="K3" s="857"/>
      <c r="L3" s="858"/>
      <c r="M3" s="867"/>
      <c r="N3" s="867"/>
      <c r="O3" s="867"/>
      <c r="P3" s="867"/>
      <c r="Q3" s="865"/>
      <c r="R3" s="849"/>
      <c r="S3" s="849"/>
    </row>
    <row r="4" spans="1:19 16384:16384" x14ac:dyDescent="0.2">
      <c r="A4" s="280" t="s">
        <v>3</v>
      </c>
      <c r="B4" s="284"/>
      <c r="C4" s="354"/>
      <c r="D4" s="278"/>
      <c r="E4" s="473"/>
      <c r="F4" s="473"/>
      <c r="G4" s="856"/>
      <c r="H4" s="857"/>
      <c r="I4" s="858"/>
      <c r="J4" s="856"/>
      <c r="K4" s="857"/>
      <c r="L4" s="858"/>
      <c r="M4" s="867"/>
      <c r="N4" s="867"/>
      <c r="O4" s="867"/>
      <c r="P4" s="867"/>
      <c r="Q4" s="865"/>
      <c r="R4" s="849"/>
      <c r="S4" s="849"/>
    </row>
    <row r="5" spans="1:19 16384:16384" ht="18.75" thickBot="1" x14ac:dyDescent="0.25">
      <c r="A5" s="281" t="s">
        <v>4</v>
      </c>
      <c r="B5" s="283"/>
      <c r="C5" s="355"/>
      <c r="D5" s="279"/>
      <c r="E5" s="474"/>
      <c r="F5" s="474"/>
      <c r="G5" s="859"/>
      <c r="H5" s="860"/>
      <c r="I5" s="861"/>
      <c r="J5" s="859"/>
      <c r="K5" s="860"/>
      <c r="L5" s="861"/>
      <c r="M5" s="868"/>
      <c r="N5" s="868"/>
      <c r="O5" s="868"/>
      <c r="P5" s="868"/>
      <c r="Q5" s="865"/>
      <c r="R5" s="849"/>
      <c r="S5" s="849"/>
    </row>
    <row r="6" spans="1:19 16384:16384" ht="50.25" customHeight="1" thickBot="1" x14ac:dyDescent="0.25">
      <c r="A6" s="145">
        <v>44866</v>
      </c>
      <c r="B6" s="1"/>
      <c r="C6" s="347" t="s">
        <v>1309</v>
      </c>
      <c r="D6" s="123" t="s">
        <v>1224</v>
      </c>
      <c r="E6" s="475" t="s">
        <v>1314</v>
      </c>
      <c r="F6" s="475" t="s">
        <v>1381</v>
      </c>
      <c r="G6" s="475" t="s">
        <v>1415</v>
      </c>
      <c r="H6" s="681" t="s">
        <v>1416</v>
      </c>
      <c r="I6" s="475" t="s">
        <v>1417</v>
      </c>
      <c r="J6" s="681" t="s">
        <v>1319</v>
      </c>
      <c r="K6" s="475" t="s">
        <v>1418</v>
      </c>
      <c r="L6" s="475" t="s">
        <v>1419</v>
      </c>
      <c r="M6" s="169" t="str">
        <f>'Данные по ТП'!C2</f>
        <v>ТМ-400/10</v>
      </c>
      <c r="N6" s="125" t="s">
        <v>1225</v>
      </c>
      <c r="O6" s="124" t="s">
        <v>5</v>
      </c>
      <c r="P6" s="126">
        <f>'Данные по ТП'!F2</f>
        <v>9187</v>
      </c>
    </row>
    <row r="7" spans="1:19 16384:16384" ht="18" customHeight="1" thickBot="1" x14ac:dyDescent="0.25">
      <c r="A7" s="657"/>
      <c r="B7" s="872" t="s">
        <v>47</v>
      </c>
      <c r="C7" s="745">
        <v>1</v>
      </c>
      <c r="D7" s="339" t="s">
        <v>1642</v>
      </c>
      <c r="E7" s="476">
        <v>52.5</v>
      </c>
      <c r="F7" s="655">
        <f>((O7*1.73*220*0.9)/1000)+((N7*1.73*220*0.9)/1000)+((M7*1.73*220*0.9)/1000)</f>
        <v>11.988899999999999</v>
      </c>
      <c r="G7" s="845"/>
      <c r="H7" s="845"/>
      <c r="I7" s="845"/>
      <c r="J7" s="845"/>
      <c r="K7" s="845"/>
      <c r="L7" s="845"/>
      <c r="M7" s="337">
        <v>23</v>
      </c>
      <c r="N7" s="337">
        <v>1</v>
      </c>
      <c r="O7" s="337">
        <v>11</v>
      </c>
      <c r="P7" s="337">
        <v>25</v>
      </c>
      <c r="Q7" s="668"/>
      <c r="R7" s="668"/>
      <c r="XFD7">
        <f t="shared" ref="XFD7:XFD13" si="0">SUM(M7:XFC7)</f>
        <v>60</v>
      </c>
    </row>
    <row r="8" spans="1:19 16384:16384" ht="20.25" customHeight="1" thickBot="1" x14ac:dyDescent="0.25">
      <c r="A8" s="658"/>
      <c r="B8" s="886"/>
      <c r="C8" s="746">
        <v>2</v>
      </c>
      <c r="D8" s="138" t="s">
        <v>1552</v>
      </c>
      <c r="E8" s="476">
        <v>26.25</v>
      </c>
      <c r="F8" s="655">
        <f t="shared" ref="F8:F11" si="1">((O8*1.73*220*0.9)/1000)+((N8*1.73*220*0.9)/1000)+((M8*1.73*220*0.9)/1000)</f>
        <v>1.02762</v>
      </c>
      <c r="G8" s="846"/>
      <c r="H8" s="846"/>
      <c r="I8" s="846"/>
      <c r="J8" s="846"/>
      <c r="K8" s="846"/>
      <c r="L8" s="846"/>
      <c r="M8" s="139">
        <v>3</v>
      </c>
      <c r="N8" s="139">
        <v>0</v>
      </c>
      <c r="O8" s="139">
        <v>0</v>
      </c>
      <c r="P8" s="139">
        <v>3</v>
      </c>
      <c r="XFD8">
        <f t="shared" si="0"/>
        <v>6</v>
      </c>
    </row>
    <row r="9" spans="1:19 16384:16384" ht="19.5" thickBot="1" x14ac:dyDescent="0.25">
      <c r="A9" s="658"/>
      <c r="B9" s="886"/>
      <c r="C9" s="746">
        <v>3</v>
      </c>
      <c r="D9" s="140" t="s">
        <v>1553</v>
      </c>
      <c r="E9" s="477">
        <v>87.5</v>
      </c>
      <c r="F9" s="655">
        <f t="shared" si="1"/>
        <v>7.1933400000000001</v>
      </c>
      <c r="G9" s="655"/>
      <c r="H9" s="655"/>
      <c r="I9" s="655"/>
      <c r="J9" s="655"/>
      <c r="K9" s="655"/>
      <c r="L9" s="655"/>
      <c r="M9" s="141">
        <v>2</v>
      </c>
      <c r="N9" s="141">
        <v>0</v>
      </c>
      <c r="O9" s="141">
        <v>19</v>
      </c>
      <c r="P9" s="141">
        <v>17</v>
      </c>
      <c r="Q9" s="668"/>
      <c r="R9" s="668"/>
      <c r="XFD9">
        <f t="shared" si="0"/>
        <v>38</v>
      </c>
    </row>
    <row r="10" spans="1:19 16384:16384" ht="19.5" customHeight="1" thickBot="1" x14ac:dyDescent="0.25">
      <c r="A10" s="883" t="s">
        <v>1669</v>
      </c>
      <c r="B10" s="886"/>
      <c r="C10" s="746">
        <v>4</v>
      </c>
      <c r="D10" s="140" t="s">
        <v>1695</v>
      </c>
      <c r="E10" s="477">
        <v>25</v>
      </c>
      <c r="F10" s="655">
        <f t="shared" si="1"/>
        <v>8.9060399999999991</v>
      </c>
      <c r="G10" s="655"/>
      <c r="H10" s="655"/>
      <c r="I10" s="655"/>
      <c r="J10" s="655"/>
      <c r="K10" s="655"/>
      <c r="L10" s="655"/>
      <c r="M10" s="141">
        <v>26</v>
      </c>
      <c r="N10" s="141">
        <v>0</v>
      </c>
      <c r="O10" s="141">
        <v>0</v>
      </c>
      <c r="P10" s="141">
        <v>25</v>
      </c>
      <c r="XFD10">
        <f t="shared" si="0"/>
        <v>51</v>
      </c>
    </row>
    <row r="11" spans="1:19 16384:16384" ht="19.5" thickBot="1" x14ac:dyDescent="0.25">
      <c r="A11" s="883"/>
      <c r="B11" s="886"/>
      <c r="C11" s="746" t="s">
        <v>1554</v>
      </c>
      <c r="D11" s="140" t="s">
        <v>1509</v>
      </c>
      <c r="E11" s="477"/>
      <c r="F11" s="655">
        <f t="shared" si="1"/>
        <v>0</v>
      </c>
      <c r="G11" s="655"/>
      <c r="H11" s="655"/>
      <c r="I11" s="655"/>
      <c r="J11" s="655"/>
      <c r="K11" s="655"/>
      <c r="L11" s="655"/>
      <c r="M11" s="141">
        <v>0</v>
      </c>
      <c r="N11" s="141">
        <v>0</v>
      </c>
      <c r="O11" s="141">
        <v>0</v>
      </c>
      <c r="P11" s="141">
        <v>0</v>
      </c>
      <c r="Q11" s="668"/>
      <c r="R11" s="668"/>
      <c r="XFD11">
        <f t="shared" si="0"/>
        <v>0</v>
      </c>
    </row>
    <row r="12" spans="1:19 16384:16384" ht="19.5" thickBot="1" x14ac:dyDescent="0.25">
      <c r="A12" s="883"/>
      <c r="B12" s="886"/>
      <c r="C12" s="746" t="s">
        <v>1312</v>
      </c>
      <c r="D12" s="140"/>
      <c r="E12" s="477"/>
      <c r="F12" s="655"/>
      <c r="G12" s="655"/>
      <c r="H12" s="655"/>
      <c r="I12" s="655"/>
      <c r="J12" s="655"/>
      <c r="K12" s="655"/>
      <c r="L12" s="655"/>
      <c r="M12" s="656"/>
      <c r="N12" s="656"/>
      <c r="O12" s="656"/>
      <c r="P12" s="656"/>
      <c r="XFD12">
        <f t="shared" si="0"/>
        <v>0</v>
      </c>
    </row>
    <row r="13" spans="1:19 16384:16384" ht="19.5" thickBot="1" x14ac:dyDescent="0.25">
      <c r="A13" s="883"/>
      <c r="B13" s="886"/>
      <c r="C13" s="746" t="s">
        <v>1310</v>
      </c>
      <c r="D13" s="140"/>
      <c r="E13" s="477"/>
      <c r="F13" s="655"/>
      <c r="G13" s="655"/>
      <c r="H13" s="655"/>
      <c r="I13" s="655"/>
      <c r="J13" s="655"/>
      <c r="K13" s="655"/>
      <c r="L13" s="655"/>
      <c r="M13" s="656"/>
      <c r="N13" s="656"/>
      <c r="O13" s="656"/>
      <c r="P13" s="656"/>
      <c r="Q13" s="668"/>
      <c r="R13" s="668"/>
      <c r="XFD13">
        <f t="shared" si="0"/>
        <v>0</v>
      </c>
    </row>
    <row r="14" spans="1:19 16384:16384" ht="19.5" thickBot="1" x14ac:dyDescent="0.25">
      <c r="A14" s="883"/>
      <c r="B14" s="886"/>
      <c r="C14" s="746"/>
      <c r="D14" s="140"/>
      <c r="E14" s="477"/>
      <c r="F14" s="655"/>
      <c r="G14" s="655"/>
      <c r="H14" s="655"/>
      <c r="I14" s="655"/>
      <c r="J14" s="655"/>
      <c r="K14" s="655"/>
      <c r="L14" s="655"/>
      <c r="M14" s="656"/>
      <c r="N14" s="656"/>
      <c r="O14" s="656"/>
      <c r="P14" s="656"/>
    </row>
    <row r="15" spans="1:19 16384:16384" ht="19.5" thickBot="1" x14ac:dyDescent="0.25">
      <c r="A15" s="883"/>
      <c r="B15" s="886"/>
      <c r="C15" s="746"/>
      <c r="D15" s="140"/>
      <c r="E15" s="477"/>
      <c r="F15" s="655"/>
      <c r="G15" s="655"/>
      <c r="H15" s="655"/>
      <c r="I15" s="655"/>
      <c r="J15" s="655"/>
      <c r="K15" s="655"/>
      <c r="L15" s="655"/>
      <c r="M15" s="656"/>
      <c r="N15" s="656"/>
      <c r="O15" s="656"/>
      <c r="P15" s="656"/>
    </row>
    <row r="16" spans="1:19 16384:16384" ht="19.5" thickBot="1" x14ac:dyDescent="0.25">
      <c r="A16" s="883"/>
      <c r="B16" s="886"/>
      <c r="C16" s="746"/>
      <c r="D16" s="140"/>
      <c r="E16" s="477"/>
      <c r="F16" s="655"/>
      <c r="G16" s="655"/>
      <c r="H16" s="655"/>
      <c r="I16" s="655"/>
      <c r="J16" s="655"/>
      <c r="K16" s="655"/>
      <c r="L16" s="655"/>
      <c r="M16" s="656"/>
      <c r="N16" s="656"/>
      <c r="O16" s="656"/>
      <c r="P16" s="656"/>
      <c r="Q16" s="668"/>
      <c r="R16" s="668"/>
    </row>
    <row r="17" spans="1:18 16384:16384" ht="19.5" thickBot="1" x14ac:dyDescent="0.25">
      <c r="A17" s="883"/>
      <c r="B17" s="886"/>
      <c r="C17" s="746"/>
      <c r="D17" s="140"/>
      <c r="E17" s="477"/>
      <c r="F17" s="655"/>
      <c r="G17" s="655"/>
      <c r="H17" s="655"/>
      <c r="I17" s="655"/>
      <c r="J17" s="655"/>
      <c r="K17" s="655"/>
      <c r="L17" s="655"/>
      <c r="M17" s="656"/>
      <c r="N17" s="656"/>
      <c r="O17" s="656"/>
      <c r="P17" s="656"/>
    </row>
    <row r="18" spans="1:18 16384:16384" ht="19.5" thickBot="1" x14ac:dyDescent="0.25">
      <c r="A18" s="883"/>
      <c r="B18" s="886"/>
      <c r="C18" s="746"/>
      <c r="D18" s="140"/>
      <c r="E18" s="477"/>
      <c r="F18" s="655"/>
      <c r="G18" s="655"/>
      <c r="H18" s="655"/>
      <c r="I18" s="655"/>
      <c r="J18" s="655"/>
      <c r="K18" s="655"/>
      <c r="L18" s="655"/>
      <c r="M18" s="341"/>
      <c r="N18" s="341"/>
      <c r="O18" s="341"/>
      <c r="P18" s="341"/>
      <c r="Q18" s="668"/>
      <c r="R18" s="668"/>
    </row>
    <row r="19" spans="1:18 16384:16384" ht="19.5" thickBot="1" x14ac:dyDescent="0.25">
      <c r="A19" s="883"/>
      <c r="B19" s="886"/>
      <c r="C19" s="746"/>
      <c r="D19" s="140"/>
      <c r="E19" s="477"/>
      <c r="F19" s="655"/>
      <c r="G19" s="655"/>
      <c r="H19" s="655"/>
      <c r="I19" s="655"/>
      <c r="J19" s="655"/>
      <c r="K19" s="655"/>
      <c r="L19" s="655"/>
      <c r="M19" s="341"/>
      <c r="N19" s="341"/>
      <c r="O19" s="341"/>
      <c r="P19" s="341"/>
    </row>
    <row r="20" spans="1:18 16384:16384" ht="18.75" thickBot="1" x14ac:dyDescent="0.25">
      <c r="A20" s="883"/>
      <c r="B20" s="886"/>
      <c r="C20" s="356"/>
      <c r="D20" s="3" t="s">
        <v>1187</v>
      </c>
      <c r="E20" s="478"/>
      <c r="F20" s="478"/>
      <c r="G20" s="478"/>
      <c r="H20" s="478"/>
      <c r="I20" s="478"/>
      <c r="J20" s="478"/>
      <c r="K20" s="478"/>
      <c r="L20" s="478"/>
      <c r="M20" s="6">
        <f>SUM(M7:M19)</f>
        <v>54</v>
      </c>
      <c r="N20" s="6">
        <f>SUM(N7:N19)</f>
        <v>1</v>
      </c>
      <c r="O20" s="6">
        <f>SUM(O7:O19)</f>
        <v>30</v>
      </c>
      <c r="P20" s="6">
        <f>SUM(P7:P19)</f>
        <v>70</v>
      </c>
      <c r="XFD20">
        <f>SUM(M20:XFC20)</f>
        <v>155</v>
      </c>
    </row>
    <row r="21" spans="1:18 16384:16384" ht="19.5" thickBot="1" x14ac:dyDescent="0.25">
      <c r="A21" s="883"/>
      <c r="B21" s="886"/>
      <c r="C21" s="356"/>
      <c r="D21" s="3" t="s">
        <v>1188</v>
      </c>
      <c r="E21" s="478"/>
      <c r="F21" s="478"/>
      <c r="G21" s="478"/>
      <c r="H21" s="478"/>
      <c r="I21" s="478"/>
      <c r="J21" s="478"/>
      <c r="K21" s="478"/>
      <c r="L21" s="478"/>
      <c r="M21" s="130">
        <f>(M20*1.73*220*0.9)/1000</f>
        <v>18.497160000000004</v>
      </c>
      <c r="N21" s="130">
        <f>(N20*1.73*220*0.9)/1000</f>
        <v>0.34254000000000001</v>
      </c>
      <c r="O21" s="130">
        <f>(O20*1.73*220*0.9)/1000</f>
        <v>10.276200000000001</v>
      </c>
      <c r="P21" s="131"/>
      <c r="Q21" s="156"/>
    </row>
    <row r="22" spans="1:18 16384:16384" ht="18.75" thickBot="1" x14ac:dyDescent="0.25">
      <c r="A22" s="883"/>
      <c r="B22" s="886"/>
      <c r="C22" s="356"/>
      <c r="D22" s="3" t="s">
        <v>1189</v>
      </c>
      <c r="E22" s="479"/>
      <c r="F22" s="479"/>
      <c r="G22" s="479"/>
      <c r="H22" s="479"/>
      <c r="I22" s="479"/>
      <c r="J22" s="479"/>
      <c r="K22" s="479"/>
      <c r="L22" s="479"/>
      <c r="M22" s="869">
        <f>(M21+N21+O21)</f>
        <v>29.115900000000003</v>
      </c>
      <c r="N22" s="870"/>
      <c r="O22" s="870"/>
      <c r="P22" s="871"/>
      <c r="Q22" s="156"/>
    </row>
    <row r="23" spans="1:18 16384:16384" ht="18.75" thickBot="1" x14ac:dyDescent="0.25">
      <c r="A23" s="883"/>
      <c r="B23" s="886"/>
      <c r="C23" s="357"/>
      <c r="D23" s="147"/>
      <c r="E23" s="480"/>
      <c r="F23" s="480"/>
      <c r="G23" s="480"/>
      <c r="H23" s="480"/>
      <c r="I23" s="480"/>
      <c r="J23" s="480"/>
      <c r="K23" s="480"/>
      <c r="L23" s="480"/>
      <c r="M23" s="148"/>
      <c r="N23" s="148"/>
      <c r="O23" s="148"/>
      <c r="P23" s="149"/>
      <c r="Q23" s="156"/>
    </row>
    <row r="24" spans="1:18 16384:16384" ht="41.25" thickBot="1" x14ac:dyDescent="0.25">
      <c r="A24" s="883"/>
      <c r="B24" s="886"/>
      <c r="C24" s="746"/>
      <c r="D24" s="123" t="s">
        <v>1200</v>
      </c>
      <c r="E24" s="475" t="s">
        <v>1314</v>
      </c>
      <c r="F24" s="475" t="s">
        <v>1381</v>
      </c>
      <c r="G24" s="475" t="s">
        <v>1415</v>
      </c>
      <c r="H24" s="681" t="s">
        <v>1416</v>
      </c>
      <c r="I24" s="475" t="s">
        <v>1417</v>
      </c>
      <c r="J24" s="681" t="s">
        <v>1319</v>
      </c>
      <c r="K24" s="475" t="s">
        <v>1418</v>
      </c>
      <c r="L24" s="475" t="s">
        <v>1419</v>
      </c>
      <c r="M24" s="124" t="str">
        <f>'Данные по ТП'!C3</f>
        <v>ТМ-250/10</v>
      </c>
      <c r="N24" s="125" t="s">
        <v>1225</v>
      </c>
      <c r="O24" s="124" t="s">
        <v>5</v>
      </c>
      <c r="P24" s="126">
        <f>'Данные по ТП'!F3</f>
        <v>12902</v>
      </c>
    </row>
    <row r="25" spans="1:18 16384:16384" ht="19.5" thickBot="1" x14ac:dyDescent="0.25">
      <c r="A25" s="883"/>
      <c r="B25" s="886"/>
      <c r="C25" s="746"/>
      <c r="D25" s="143"/>
      <c r="E25" s="476"/>
      <c r="F25" s="655"/>
      <c r="G25" s="845"/>
      <c r="H25" s="845"/>
      <c r="I25" s="845"/>
      <c r="J25" s="845"/>
      <c r="K25" s="845"/>
      <c r="L25" s="845"/>
      <c r="M25" s="139"/>
      <c r="N25" s="139"/>
      <c r="O25" s="139"/>
      <c r="P25" s="139"/>
      <c r="Q25" s="668"/>
      <c r="R25" s="668"/>
    </row>
    <row r="26" spans="1:18 16384:16384" ht="19.5" thickBot="1" x14ac:dyDescent="0.25">
      <c r="A26" s="883"/>
      <c r="B26" s="886"/>
      <c r="C26" s="746">
        <v>6</v>
      </c>
      <c r="D26" s="144"/>
      <c r="E26" s="477"/>
      <c r="F26" s="655"/>
      <c r="G26" s="846"/>
      <c r="H26" s="846"/>
      <c r="I26" s="846"/>
      <c r="J26" s="846"/>
      <c r="K26" s="846"/>
      <c r="L26" s="846"/>
      <c r="M26" s="141"/>
      <c r="N26" s="141"/>
      <c r="O26" s="141"/>
      <c r="P26" s="141"/>
    </row>
    <row r="27" spans="1:18 16384:16384" ht="19.5" thickBot="1" x14ac:dyDescent="0.25">
      <c r="A27" s="883"/>
      <c r="B27" s="886"/>
      <c r="C27" s="746">
        <v>7</v>
      </c>
      <c r="D27" s="140"/>
      <c r="E27" s="477" t="s">
        <v>1330</v>
      </c>
      <c r="F27" s="655">
        <f t="shared" ref="F27:F30" si="2">((O27*1.73*220*0.9)/1000)+((N27*1.73*220*0.9)/1000)+((M27*1.73*220*0.9)/1000)</f>
        <v>0</v>
      </c>
      <c r="G27" s="655"/>
      <c r="H27" s="655"/>
      <c r="I27" s="655"/>
      <c r="J27" s="655"/>
      <c r="K27" s="655"/>
      <c r="L27" s="655"/>
      <c r="M27" s="141">
        <v>0</v>
      </c>
      <c r="N27" s="141">
        <v>0</v>
      </c>
      <c r="O27" s="141">
        <v>0</v>
      </c>
      <c r="P27" s="141">
        <v>0</v>
      </c>
      <c r="Q27" s="668"/>
      <c r="R27" s="668"/>
    </row>
    <row r="28" spans="1:18 16384:16384" ht="19.5" thickBot="1" x14ac:dyDescent="0.25">
      <c r="A28" s="883"/>
      <c r="B28" s="886"/>
      <c r="C28" s="746">
        <v>8</v>
      </c>
      <c r="D28" s="144" t="s">
        <v>1617</v>
      </c>
      <c r="E28" s="477" t="s">
        <v>1331</v>
      </c>
      <c r="F28" s="655">
        <f t="shared" si="2"/>
        <v>5.4806400000000002</v>
      </c>
      <c r="G28" s="655"/>
      <c r="H28" s="655"/>
      <c r="I28" s="655"/>
      <c r="J28" s="655"/>
      <c r="K28" s="655"/>
      <c r="L28" s="655"/>
      <c r="M28" s="141">
        <v>0</v>
      </c>
      <c r="N28" s="141">
        <v>4</v>
      </c>
      <c r="O28" s="141">
        <v>12</v>
      </c>
      <c r="P28" s="141">
        <v>10</v>
      </c>
      <c r="R28" s="669"/>
    </row>
    <row r="29" spans="1:18 16384:16384" ht="19.5" thickBot="1" x14ac:dyDescent="0.25">
      <c r="A29" s="883"/>
      <c r="B29" s="886"/>
      <c r="C29" s="746">
        <v>10</v>
      </c>
      <c r="D29" s="140" t="s">
        <v>1644</v>
      </c>
      <c r="E29" s="477"/>
      <c r="F29" s="655"/>
      <c r="G29" s="655"/>
      <c r="H29" s="655"/>
      <c r="I29" s="655"/>
      <c r="J29" s="655"/>
      <c r="K29" s="655"/>
      <c r="L29" s="655"/>
      <c r="M29" s="141"/>
      <c r="N29" s="141"/>
      <c r="O29" s="141"/>
      <c r="P29" s="141"/>
      <c r="Q29" s="668"/>
      <c r="R29" s="668"/>
    </row>
    <row r="30" spans="1:18 16384:16384" ht="19.5" thickBot="1" x14ac:dyDescent="0.25">
      <c r="A30" s="883"/>
      <c r="B30" s="886"/>
      <c r="C30" s="746">
        <v>11</v>
      </c>
      <c r="D30" s="140" t="s">
        <v>1643</v>
      </c>
      <c r="E30" s="477"/>
      <c r="F30" s="655">
        <f t="shared" si="2"/>
        <v>0</v>
      </c>
      <c r="G30" s="655"/>
      <c r="H30" s="655"/>
      <c r="I30" s="655"/>
      <c r="J30" s="655"/>
      <c r="K30" s="655"/>
      <c r="L30" s="655"/>
      <c r="M30" s="141">
        <v>0</v>
      </c>
      <c r="N30" s="141">
        <v>0</v>
      </c>
      <c r="O30" s="141">
        <v>0</v>
      </c>
      <c r="P30" s="141">
        <v>0</v>
      </c>
    </row>
    <row r="31" spans="1:18 16384:16384" ht="19.5" thickBot="1" x14ac:dyDescent="0.25">
      <c r="A31" s="883"/>
      <c r="B31" s="886"/>
      <c r="C31" s="746"/>
      <c r="D31" s="140"/>
      <c r="E31" s="477"/>
      <c r="F31" s="655"/>
      <c r="G31" s="655"/>
      <c r="H31" s="655"/>
      <c r="I31" s="655"/>
      <c r="J31" s="655"/>
      <c r="K31" s="655"/>
      <c r="L31" s="655"/>
      <c r="M31" s="656"/>
      <c r="N31" s="656"/>
      <c r="O31" s="656"/>
      <c r="P31" s="656"/>
      <c r="Q31" s="668"/>
      <c r="R31" s="668"/>
    </row>
    <row r="32" spans="1:18 16384:16384" ht="19.5" thickBot="1" x14ac:dyDescent="0.25">
      <c r="A32" s="883"/>
      <c r="B32" s="886"/>
      <c r="C32" s="746"/>
      <c r="D32" s="140"/>
      <c r="E32" s="477"/>
      <c r="F32" s="655"/>
      <c r="G32" s="655"/>
      <c r="H32" s="655"/>
      <c r="I32" s="655"/>
      <c r="J32" s="655"/>
      <c r="K32" s="655"/>
      <c r="L32" s="655"/>
      <c r="M32" s="656"/>
      <c r="N32" s="656"/>
      <c r="O32" s="656"/>
      <c r="P32" s="656"/>
    </row>
    <row r="33" spans="1:18" ht="19.5" thickBot="1" x14ac:dyDescent="0.25">
      <c r="A33" s="883"/>
      <c r="B33" s="886"/>
      <c r="C33" s="746"/>
      <c r="D33" s="140"/>
      <c r="E33" s="477"/>
      <c r="F33" s="655"/>
      <c r="G33" s="655"/>
      <c r="H33" s="655"/>
      <c r="I33" s="655"/>
      <c r="J33" s="655"/>
      <c r="K33" s="655"/>
      <c r="L33" s="655"/>
      <c r="M33" s="656"/>
      <c r="N33" s="656"/>
      <c r="O33" s="656"/>
      <c r="P33" s="656"/>
      <c r="Q33" s="668"/>
      <c r="R33" s="668"/>
    </row>
    <row r="34" spans="1:18" ht="19.5" thickBot="1" x14ac:dyDescent="0.25">
      <c r="A34" s="883"/>
      <c r="B34" s="886"/>
      <c r="C34" s="746"/>
      <c r="D34" s="140"/>
      <c r="E34" s="477"/>
      <c r="F34" s="655"/>
      <c r="G34" s="655"/>
      <c r="H34" s="655"/>
      <c r="I34" s="655"/>
      <c r="J34" s="655"/>
      <c r="K34" s="655"/>
      <c r="L34" s="655"/>
      <c r="M34" s="656"/>
      <c r="N34" s="656"/>
      <c r="O34" s="656"/>
      <c r="P34" s="656"/>
    </row>
    <row r="35" spans="1:18" ht="19.5" thickBot="1" x14ac:dyDescent="0.25">
      <c r="A35" s="883"/>
      <c r="B35" s="886"/>
      <c r="C35" s="746"/>
      <c r="D35" s="140"/>
      <c r="E35" s="477"/>
      <c r="F35" s="655"/>
      <c r="G35" s="655"/>
      <c r="H35" s="655"/>
      <c r="I35" s="655"/>
      <c r="J35" s="655"/>
      <c r="K35" s="655"/>
      <c r="L35" s="655"/>
      <c r="M35" s="656"/>
      <c r="N35" s="656"/>
      <c r="O35" s="656"/>
      <c r="P35" s="656"/>
    </row>
    <row r="36" spans="1:18" ht="19.5" thickBot="1" x14ac:dyDescent="0.25">
      <c r="A36" s="883"/>
      <c r="B36" s="886"/>
      <c r="C36" s="746"/>
      <c r="D36" s="140"/>
      <c r="E36" s="477"/>
      <c r="F36" s="655"/>
      <c r="G36" s="655"/>
      <c r="H36" s="655"/>
      <c r="I36" s="655"/>
      <c r="J36" s="655"/>
      <c r="K36" s="655"/>
      <c r="L36" s="655"/>
      <c r="M36" s="656"/>
      <c r="N36" s="656"/>
      <c r="O36" s="656"/>
      <c r="P36" s="656"/>
      <c r="Q36" s="668"/>
      <c r="R36" s="668"/>
    </row>
    <row r="37" spans="1:18" ht="19.5" thickBot="1" x14ac:dyDescent="0.25">
      <c r="A37" s="883"/>
      <c r="B37" s="886"/>
      <c r="C37" s="746"/>
      <c r="D37" s="140"/>
      <c r="E37" s="477"/>
      <c r="F37" s="655"/>
      <c r="G37" s="655"/>
      <c r="H37" s="655"/>
      <c r="I37" s="655"/>
      <c r="J37" s="655"/>
      <c r="K37" s="655"/>
      <c r="L37" s="655"/>
      <c r="M37" s="341"/>
      <c r="N37" s="341"/>
      <c r="O37" s="341"/>
      <c r="P37" s="341"/>
    </row>
    <row r="38" spans="1:18" ht="19.5" thickBot="1" x14ac:dyDescent="0.25">
      <c r="A38" s="883"/>
      <c r="B38" s="886"/>
      <c r="C38" s="746"/>
      <c r="D38" s="140"/>
      <c r="E38" s="477"/>
      <c r="F38" s="477"/>
      <c r="G38" s="477"/>
      <c r="H38" s="477"/>
      <c r="I38" s="477"/>
      <c r="J38" s="477"/>
      <c r="K38" s="477"/>
      <c r="L38" s="477"/>
      <c r="M38" s="341"/>
      <c r="N38" s="341"/>
      <c r="O38" s="341"/>
      <c r="P38" s="341"/>
      <c r="Q38" s="668"/>
      <c r="R38" s="668"/>
    </row>
    <row r="39" spans="1:18" ht="19.5" thickBot="1" x14ac:dyDescent="0.25">
      <c r="A39" s="883"/>
      <c r="B39" s="886"/>
      <c r="C39" s="746"/>
      <c r="D39" s="140"/>
      <c r="E39" s="477"/>
      <c r="F39" s="477"/>
      <c r="G39" s="477"/>
      <c r="H39" s="477"/>
      <c r="I39" s="477"/>
      <c r="J39" s="477"/>
      <c r="K39" s="477"/>
      <c r="L39" s="477"/>
      <c r="M39" s="141"/>
      <c r="N39" s="141"/>
      <c r="O39" s="141"/>
      <c r="P39" s="141"/>
    </row>
    <row r="40" spans="1:18" ht="19.5" thickBot="1" x14ac:dyDescent="0.25">
      <c r="A40" s="883"/>
      <c r="B40" s="886"/>
      <c r="C40" s="356"/>
      <c r="D40" s="3" t="s">
        <v>1186</v>
      </c>
      <c r="E40" s="478"/>
      <c r="F40" s="478"/>
      <c r="G40" s="478"/>
      <c r="H40" s="478"/>
      <c r="I40" s="478"/>
      <c r="J40" s="478"/>
      <c r="K40" s="478"/>
      <c r="L40" s="478"/>
      <c r="M40" s="7">
        <f>SUM(M25:M39)</f>
        <v>0</v>
      </c>
      <c r="N40" s="7">
        <f>SUM(N25:N39)</f>
        <v>4</v>
      </c>
      <c r="O40" s="7">
        <f>SUM(O25:O39)</f>
        <v>12</v>
      </c>
      <c r="P40" s="7">
        <f>SUM(P25:P39)</f>
        <v>10</v>
      </c>
    </row>
    <row r="41" spans="1:18" ht="19.5" thickBot="1" x14ac:dyDescent="0.25">
      <c r="A41" s="883"/>
      <c r="B41" s="886"/>
      <c r="C41" s="356"/>
      <c r="D41" s="3" t="s">
        <v>1188</v>
      </c>
      <c r="E41" s="478"/>
      <c r="F41" s="478"/>
      <c r="G41" s="478"/>
      <c r="H41" s="478"/>
      <c r="I41" s="478"/>
      <c r="J41" s="478"/>
      <c r="K41" s="478"/>
      <c r="L41" s="478"/>
      <c r="M41" s="130">
        <f t="shared" ref="M41:O41" si="3">(M40*1.73*220*0.9)/1000</f>
        <v>0</v>
      </c>
      <c r="N41" s="130">
        <f t="shared" si="3"/>
        <v>1.37016</v>
      </c>
      <c r="O41" s="130">
        <f t="shared" si="3"/>
        <v>4.1104799999999999</v>
      </c>
      <c r="P41" s="131"/>
      <c r="Q41" s="156"/>
    </row>
    <row r="42" spans="1:18" ht="18.75" thickBot="1" x14ac:dyDescent="0.25">
      <c r="A42" s="883"/>
      <c r="B42" s="886"/>
      <c r="C42" s="356"/>
      <c r="D42" s="3" t="s">
        <v>1190</v>
      </c>
      <c r="E42" s="479"/>
      <c r="F42" s="479"/>
      <c r="G42" s="479"/>
      <c r="H42" s="479"/>
      <c r="I42" s="479"/>
      <c r="J42" s="479"/>
      <c r="K42" s="479"/>
      <c r="L42" s="479"/>
      <c r="M42" s="869">
        <f>(M41+N41+O41)</f>
        <v>5.4806400000000002</v>
      </c>
      <c r="N42" s="870"/>
      <c r="O42" s="870"/>
      <c r="P42" s="871"/>
    </row>
    <row r="43" spans="1:18" ht="21" thickBot="1" x14ac:dyDescent="0.25">
      <c r="A43" s="883"/>
      <c r="B43" s="886"/>
      <c r="C43" s="356"/>
      <c r="D43" s="9" t="s">
        <v>53</v>
      </c>
      <c r="E43" s="481"/>
      <c r="F43" s="481"/>
      <c r="G43" s="481"/>
      <c r="H43" s="481"/>
      <c r="I43" s="481"/>
      <c r="J43" s="481"/>
      <c r="K43" s="481"/>
      <c r="L43" s="481"/>
      <c r="M43" s="10">
        <f>M40+M20</f>
        <v>54</v>
      </c>
      <c r="N43" s="10">
        <f>N40+N20</f>
        <v>5</v>
      </c>
      <c r="O43" s="10">
        <f>O40+O20</f>
        <v>42</v>
      </c>
      <c r="P43" s="10">
        <f>P40+P20</f>
        <v>80</v>
      </c>
    </row>
    <row r="44" spans="1:18" ht="21.75" customHeight="1" thickBot="1" x14ac:dyDescent="0.25">
      <c r="A44" s="884"/>
      <c r="B44" s="887"/>
      <c r="C44" s="358"/>
      <c r="D44" s="890"/>
      <c r="E44" s="891"/>
      <c r="F44" s="891"/>
      <c r="G44" s="891"/>
      <c r="H44" s="891"/>
      <c r="I44" s="891"/>
      <c r="J44" s="891"/>
      <c r="K44" s="891"/>
      <c r="L44" s="891"/>
      <c r="M44" s="891"/>
      <c r="N44" s="891"/>
      <c r="O44" s="891"/>
      <c r="P44" s="892"/>
      <c r="Q44" s="156"/>
    </row>
    <row r="45" spans="1:18" s="99" customFormat="1" ht="39.75" customHeight="1" thickBot="1" x14ac:dyDescent="0.25">
      <c r="A45" s="152"/>
      <c r="B45" s="150"/>
      <c r="C45" s="359"/>
      <c r="D45" s="598" t="str">
        <f>HYPERLINK("#Оглавление!h5","&lt;&lt;&lt;&lt;&lt;")</f>
        <v>&lt;&lt;&lt;&lt;&lt;</v>
      </c>
      <c r="E45" s="482"/>
      <c r="F45" s="482"/>
      <c r="G45" s="482"/>
      <c r="H45" s="482"/>
      <c r="I45" s="482"/>
      <c r="J45" s="482"/>
      <c r="K45" s="482"/>
      <c r="L45" s="482"/>
      <c r="M45" s="151"/>
      <c r="N45" s="151"/>
      <c r="O45" s="151"/>
      <c r="P45" s="151"/>
    </row>
    <row r="46" spans="1:18" ht="41.25" thickBot="1" x14ac:dyDescent="0.25">
      <c r="A46" s="145">
        <v>44866</v>
      </c>
      <c r="B46" s="1"/>
      <c r="C46" s="347"/>
      <c r="D46" s="123" t="s">
        <v>1224</v>
      </c>
      <c r="E46" s="475" t="s">
        <v>1314</v>
      </c>
      <c r="F46" s="475" t="s">
        <v>1381</v>
      </c>
      <c r="G46" s="475" t="s">
        <v>1415</v>
      </c>
      <c r="H46" s="681" t="s">
        <v>1416</v>
      </c>
      <c r="I46" s="475" t="s">
        <v>1417</v>
      </c>
      <c r="J46" s="681" t="s">
        <v>1319</v>
      </c>
      <c r="K46" s="475" t="s">
        <v>1418</v>
      </c>
      <c r="L46" s="475" t="s">
        <v>1419</v>
      </c>
      <c r="M46" s="124" t="str">
        <f>'Данные по ТП'!C4</f>
        <v>ТМ-630/10</v>
      </c>
      <c r="N46" s="125" t="s">
        <v>1225</v>
      </c>
      <c r="O46" s="124" t="s">
        <v>5</v>
      </c>
      <c r="P46" s="126">
        <f>'Данные по ТП'!F4</f>
        <v>52249</v>
      </c>
    </row>
    <row r="47" spans="1:18" ht="18.75" customHeight="1" thickBot="1" x14ac:dyDescent="0.25">
      <c r="A47" s="850" t="s">
        <v>1669</v>
      </c>
      <c r="B47" s="17"/>
      <c r="C47" s="747">
        <v>1</v>
      </c>
      <c r="D47" s="138"/>
      <c r="E47" s="487"/>
      <c r="F47" s="655"/>
      <c r="G47" s="845"/>
      <c r="H47" s="845"/>
      <c r="I47" s="845"/>
      <c r="J47" s="845"/>
      <c r="K47" s="845"/>
      <c r="L47" s="845"/>
      <c r="M47" s="488"/>
      <c r="N47" s="489"/>
      <c r="O47" s="488"/>
      <c r="P47" s="488"/>
      <c r="Q47" s="668"/>
      <c r="R47" s="668"/>
    </row>
    <row r="48" spans="1:18" ht="18" customHeight="1" thickBot="1" x14ac:dyDescent="0.25">
      <c r="A48" s="862"/>
      <c r="B48" s="886" t="s">
        <v>48</v>
      </c>
      <c r="C48" s="745">
        <v>2</v>
      </c>
      <c r="D48" s="138" t="s">
        <v>1555</v>
      </c>
      <c r="E48" s="476"/>
      <c r="F48" s="655"/>
      <c r="G48" s="846"/>
      <c r="H48" s="846"/>
      <c r="I48" s="846"/>
      <c r="J48" s="846"/>
      <c r="K48" s="846"/>
      <c r="L48" s="846"/>
      <c r="M48" s="798">
        <v>0</v>
      </c>
      <c r="N48" s="798">
        <v>0</v>
      </c>
      <c r="O48" s="139">
        <v>0</v>
      </c>
      <c r="P48" s="139">
        <v>1</v>
      </c>
    </row>
    <row r="49" spans="1:18" ht="19.5" thickBot="1" x14ac:dyDescent="0.25">
      <c r="A49" s="862"/>
      <c r="B49" s="886"/>
      <c r="C49" s="745">
        <v>3</v>
      </c>
      <c r="D49" s="140" t="s">
        <v>1609</v>
      </c>
      <c r="E49" s="477" t="s">
        <v>1333</v>
      </c>
      <c r="F49" s="655">
        <f t="shared" ref="F49:F54" si="4">((O49*1.73*220*0.9)/1000)+((N49*1.73*220*0.9)/1000)+((M49*1.73*220*0.9)/1000)</f>
        <v>0</v>
      </c>
      <c r="G49" s="655"/>
      <c r="H49" s="655"/>
      <c r="I49" s="655"/>
      <c r="J49" s="655"/>
      <c r="K49" s="655"/>
      <c r="L49" s="655"/>
      <c r="M49" s="141">
        <v>0</v>
      </c>
      <c r="N49" s="141">
        <v>0</v>
      </c>
      <c r="O49" s="141">
        <v>0</v>
      </c>
      <c r="P49" s="141">
        <v>0</v>
      </c>
      <c r="Q49" s="668"/>
      <c r="R49" s="668"/>
    </row>
    <row r="50" spans="1:18" ht="19.5" thickBot="1" x14ac:dyDescent="0.25">
      <c r="A50" s="862"/>
      <c r="B50" s="886"/>
      <c r="C50" s="745">
        <v>4</v>
      </c>
      <c r="D50" s="140"/>
      <c r="E50" s="477"/>
      <c r="F50" s="655"/>
      <c r="G50" s="655"/>
      <c r="H50" s="655"/>
      <c r="I50" s="655"/>
      <c r="J50" s="655"/>
      <c r="K50" s="655"/>
      <c r="L50" s="655"/>
      <c r="M50" s="141"/>
      <c r="N50" s="141"/>
      <c r="O50" s="141"/>
      <c r="P50" s="141"/>
      <c r="R50" s="669"/>
    </row>
    <row r="51" spans="1:18" ht="19.5" thickBot="1" x14ac:dyDescent="0.25">
      <c r="A51" s="862"/>
      <c r="B51" s="886"/>
      <c r="C51" s="745">
        <v>13</v>
      </c>
      <c r="D51" s="140" t="s">
        <v>1645</v>
      </c>
      <c r="E51" s="477"/>
      <c r="F51" s="655"/>
      <c r="G51" s="655"/>
      <c r="H51" s="655"/>
      <c r="I51" s="655"/>
      <c r="J51" s="655"/>
      <c r="K51" s="655"/>
      <c r="L51" s="655"/>
      <c r="M51" s="141">
        <v>0</v>
      </c>
      <c r="N51" s="141">
        <v>0</v>
      </c>
      <c r="O51" s="141">
        <v>0</v>
      </c>
      <c r="P51" s="141">
        <v>0</v>
      </c>
      <c r="Q51" s="668"/>
      <c r="R51" s="668"/>
    </row>
    <row r="52" spans="1:18" ht="19.5" thickBot="1" x14ac:dyDescent="0.25">
      <c r="A52" s="862"/>
      <c r="B52" s="886"/>
      <c r="C52" s="745">
        <v>14</v>
      </c>
      <c r="D52" s="140"/>
      <c r="E52" s="477"/>
      <c r="F52" s="655"/>
      <c r="G52" s="655"/>
      <c r="H52" s="655"/>
      <c r="I52" s="655"/>
      <c r="J52" s="655"/>
      <c r="K52" s="655"/>
      <c r="L52" s="655"/>
      <c r="M52" s="763"/>
      <c r="N52" s="763"/>
      <c r="O52" s="763"/>
      <c r="P52" s="763"/>
      <c r="Q52" s="668"/>
      <c r="R52" s="668"/>
    </row>
    <row r="53" spans="1:18" ht="19.5" thickBot="1" x14ac:dyDescent="0.25">
      <c r="A53" s="862"/>
      <c r="B53" s="886"/>
      <c r="C53" s="745">
        <v>15</v>
      </c>
      <c r="D53" s="140" t="s">
        <v>1610</v>
      </c>
      <c r="E53" s="477" t="s">
        <v>1334</v>
      </c>
      <c r="F53" s="655">
        <f t="shared" si="4"/>
        <v>53.093699999999998</v>
      </c>
      <c r="G53" s="655"/>
      <c r="H53" s="655"/>
      <c r="I53" s="655"/>
      <c r="J53" s="655"/>
      <c r="K53" s="655"/>
      <c r="L53" s="655"/>
      <c r="M53" s="141">
        <v>49</v>
      </c>
      <c r="N53" s="141">
        <v>50</v>
      </c>
      <c r="O53" s="141">
        <v>56</v>
      </c>
      <c r="P53" s="141">
        <v>5</v>
      </c>
    </row>
    <row r="54" spans="1:18" ht="19.5" thickBot="1" x14ac:dyDescent="0.25">
      <c r="A54" s="862"/>
      <c r="B54" s="886"/>
      <c r="C54" s="745">
        <v>16</v>
      </c>
      <c r="D54" s="140" t="s">
        <v>1611</v>
      </c>
      <c r="E54" s="477" t="s">
        <v>1335</v>
      </c>
      <c r="F54" s="655">
        <f t="shared" si="4"/>
        <v>0</v>
      </c>
      <c r="G54" s="655"/>
      <c r="H54" s="655"/>
      <c r="I54" s="655"/>
      <c r="J54" s="655"/>
      <c r="K54" s="655"/>
      <c r="L54" s="655"/>
      <c r="M54" s="141"/>
      <c r="N54" s="141"/>
      <c r="O54" s="141"/>
      <c r="P54" s="141"/>
      <c r="Q54" s="668"/>
      <c r="R54" s="668"/>
    </row>
    <row r="55" spans="1:18" ht="19.5" thickBot="1" x14ac:dyDescent="0.25">
      <c r="A55" s="862"/>
      <c r="B55" s="886"/>
      <c r="C55" s="745"/>
      <c r="D55" s="140"/>
      <c r="E55" s="477"/>
      <c r="F55" s="477"/>
      <c r="G55" s="477"/>
      <c r="H55" s="477"/>
      <c r="I55" s="477"/>
      <c r="J55" s="477"/>
      <c r="K55" s="477"/>
      <c r="L55" s="477"/>
      <c r="M55" s="341"/>
      <c r="N55" s="341"/>
      <c r="O55" s="341"/>
      <c r="P55" s="341"/>
    </row>
    <row r="56" spans="1:18" ht="19.5" thickBot="1" x14ac:dyDescent="0.25">
      <c r="A56" s="862"/>
      <c r="B56" s="886"/>
      <c r="C56" s="745"/>
      <c r="D56" s="140"/>
      <c r="E56" s="477"/>
      <c r="F56" s="477"/>
      <c r="G56" s="477"/>
      <c r="H56" s="477"/>
      <c r="I56" s="477"/>
      <c r="J56" s="477"/>
      <c r="K56" s="477"/>
      <c r="L56" s="477"/>
      <c r="M56" s="664"/>
      <c r="N56" s="664"/>
      <c r="O56" s="664"/>
      <c r="P56" s="664"/>
      <c r="Q56" s="668"/>
      <c r="R56" s="668"/>
    </row>
    <row r="57" spans="1:18" ht="19.5" thickBot="1" x14ac:dyDescent="0.25">
      <c r="A57" s="862"/>
      <c r="B57" s="886"/>
      <c r="C57" s="745"/>
      <c r="D57" s="140"/>
      <c r="E57" s="477"/>
      <c r="F57" s="477"/>
      <c r="G57" s="477"/>
      <c r="H57" s="477"/>
      <c r="I57" s="477"/>
      <c r="J57" s="477"/>
      <c r="K57" s="477"/>
      <c r="L57" s="477"/>
      <c r="M57" s="664"/>
      <c r="N57" s="664"/>
      <c r="O57" s="664"/>
      <c r="P57" s="664"/>
    </row>
    <row r="58" spans="1:18" ht="19.5" thickBot="1" x14ac:dyDescent="0.25">
      <c r="A58" s="862"/>
      <c r="B58" s="886"/>
      <c r="C58" s="745"/>
      <c r="D58" s="140"/>
      <c r="E58" s="477"/>
      <c r="F58" s="477"/>
      <c r="G58" s="477"/>
      <c r="H58" s="477"/>
      <c r="I58" s="477"/>
      <c r="J58" s="477"/>
      <c r="K58" s="477"/>
      <c r="L58" s="477"/>
      <c r="M58" s="664"/>
      <c r="N58" s="664"/>
      <c r="O58" s="664"/>
      <c r="P58" s="664"/>
    </row>
    <row r="59" spans="1:18" ht="19.5" thickBot="1" x14ac:dyDescent="0.25">
      <c r="A59" s="862"/>
      <c r="B59" s="886"/>
      <c r="C59" s="745"/>
      <c r="D59" s="140"/>
      <c r="E59" s="477"/>
      <c r="F59" s="477"/>
      <c r="G59" s="477"/>
      <c r="H59" s="477"/>
      <c r="I59" s="477"/>
      <c r="J59" s="477"/>
      <c r="K59" s="477"/>
      <c r="L59" s="477"/>
      <c r="M59" s="664"/>
      <c r="N59" s="664"/>
      <c r="O59" s="664"/>
      <c r="P59" s="664"/>
      <c r="Q59" s="668"/>
      <c r="R59" s="668"/>
    </row>
    <row r="60" spans="1:18" ht="19.5" thickBot="1" x14ac:dyDescent="0.25">
      <c r="A60" s="862"/>
      <c r="B60" s="886"/>
      <c r="C60" s="745"/>
      <c r="D60" s="140"/>
      <c r="E60" s="477"/>
      <c r="F60" s="477"/>
      <c r="G60" s="477"/>
      <c r="H60" s="477"/>
      <c r="I60" s="477"/>
      <c r="J60" s="477"/>
      <c r="K60" s="477"/>
      <c r="L60" s="477"/>
      <c r="M60" s="664"/>
      <c r="N60" s="664"/>
      <c r="O60" s="664"/>
      <c r="P60" s="664"/>
    </row>
    <row r="61" spans="1:18" ht="19.5" thickBot="1" x14ac:dyDescent="0.25">
      <c r="A61" s="862"/>
      <c r="B61" s="886"/>
      <c r="C61" s="745"/>
      <c r="D61" s="140"/>
      <c r="E61" s="477"/>
      <c r="F61" s="477"/>
      <c r="G61" s="477"/>
      <c r="H61" s="477"/>
      <c r="I61" s="477"/>
      <c r="J61" s="477"/>
      <c r="K61" s="477"/>
      <c r="L61" s="477"/>
      <c r="M61" s="664"/>
      <c r="N61" s="664"/>
      <c r="O61" s="664"/>
      <c r="P61" s="664"/>
      <c r="Q61" s="668"/>
      <c r="R61" s="668"/>
    </row>
    <row r="62" spans="1:18" ht="19.5" thickBot="1" x14ac:dyDescent="0.25">
      <c r="A62" s="862"/>
      <c r="B62" s="886"/>
      <c r="C62" s="745"/>
      <c r="D62" s="140"/>
      <c r="E62" s="477"/>
      <c r="F62" s="477"/>
      <c r="G62" s="477"/>
      <c r="H62" s="477"/>
      <c r="I62" s="477"/>
      <c r="J62" s="477"/>
      <c r="K62" s="477"/>
      <c r="L62" s="477"/>
      <c r="M62" s="341"/>
      <c r="N62" s="341"/>
      <c r="O62" s="341"/>
      <c r="P62" s="341"/>
    </row>
    <row r="63" spans="1:18" ht="19.5" thickBot="1" x14ac:dyDescent="0.25">
      <c r="A63" s="862"/>
      <c r="B63" s="886"/>
      <c r="C63" s="745"/>
      <c r="D63" s="140"/>
      <c r="E63" s="477"/>
      <c r="F63" s="477"/>
      <c r="G63" s="477"/>
      <c r="H63" s="477"/>
      <c r="I63" s="477"/>
      <c r="J63" s="477"/>
      <c r="K63" s="477"/>
      <c r="L63" s="477"/>
      <c r="M63" s="341"/>
      <c r="N63" s="341"/>
      <c r="O63" s="341"/>
      <c r="P63" s="341"/>
    </row>
    <row r="64" spans="1:18" ht="19.5" thickBot="1" x14ac:dyDescent="0.25">
      <c r="A64" s="862"/>
      <c r="B64" s="886"/>
      <c r="C64" s="348"/>
      <c r="D64" s="3" t="s">
        <v>1187</v>
      </c>
      <c r="E64" s="478"/>
      <c r="F64" s="478"/>
      <c r="G64" s="478"/>
      <c r="H64" s="478"/>
      <c r="I64" s="478"/>
      <c r="J64" s="478"/>
      <c r="K64" s="478"/>
      <c r="L64" s="478"/>
      <c r="M64" s="11">
        <f>SUM(M48:M63)</f>
        <v>49</v>
      </c>
      <c r="N64" s="11">
        <f>SUM(N48:N63)</f>
        <v>50</v>
      </c>
      <c r="O64" s="11">
        <f>SUM(O48:O63)</f>
        <v>56</v>
      </c>
      <c r="P64" s="11">
        <f>SUM(P48:P63)</f>
        <v>6</v>
      </c>
    </row>
    <row r="65" spans="1:18" ht="19.5" thickBot="1" x14ac:dyDescent="0.25">
      <c r="A65" s="862"/>
      <c r="B65" s="886"/>
      <c r="C65" s="348"/>
      <c r="D65" s="3" t="s">
        <v>1188</v>
      </c>
      <c r="E65" s="478"/>
      <c r="F65" s="478"/>
      <c r="G65" s="478"/>
      <c r="H65" s="478"/>
      <c r="I65" s="478"/>
      <c r="J65" s="478"/>
      <c r="K65" s="478"/>
      <c r="L65" s="478"/>
      <c r="M65" s="130">
        <f t="shared" ref="M65:O65" si="5">(M64*1.73*220*0.9)/1000</f>
        <v>16.784459999999999</v>
      </c>
      <c r="N65" s="130">
        <f t="shared" si="5"/>
        <v>17.126999999999999</v>
      </c>
      <c r="O65" s="130">
        <f t="shared" si="5"/>
        <v>19.182239999999997</v>
      </c>
      <c r="P65" s="131"/>
      <c r="Q65" s="156"/>
    </row>
    <row r="66" spans="1:18" ht="19.5" thickBot="1" x14ac:dyDescent="0.25">
      <c r="A66" s="862"/>
      <c r="B66" s="886"/>
      <c r="C66" s="348"/>
      <c r="D66" s="3" t="s">
        <v>1189</v>
      </c>
      <c r="E66" s="479"/>
      <c r="F66" s="479"/>
      <c r="G66" s="479"/>
      <c r="H66" s="479"/>
      <c r="I66" s="479"/>
      <c r="J66" s="479"/>
      <c r="K66" s="479"/>
      <c r="L66" s="479"/>
      <c r="M66" s="869">
        <f>(M65+N65+O65)</f>
        <v>53.093699999999998</v>
      </c>
      <c r="N66" s="870"/>
      <c r="O66" s="870"/>
      <c r="P66" s="871"/>
    </row>
    <row r="67" spans="1:18" ht="19.5" thickBot="1" x14ac:dyDescent="0.25">
      <c r="A67" s="862"/>
      <c r="B67" s="886"/>
      <c r="C67" s="349"/>
      <c r="D67" s="885"/>
      <c r="E67" s="881"/>
      <c r="F67" s="881"/>
      <c r="G67" s="881"/>
      <c r="H67" s="881"/>
      <c r="I67" s="881"/>
      <c r="J67" s="881"/>
      <c r="K67" s="881"/>
      <c r="L67" s="881"/>
      <c r="M67" s="881"/>
      <c r="N67" s="881"/>
      <c r="O67" s="881"/>
      <c r="P67" s="882"/>
    </row>
    <row r="68" spans="1:18" ht="41.25" thickBot="1" x14ac:dyDescent="0.25">
      <c r="A68" s="862"/>
      <c r="B68" s="886"/>
      <c r="C68" s="745"/>
      <c r="D68" s="123" t="s">
        <v>1200</v>
      </c>
      <c r="E68" s="475" t="s">
        <v>1314</v>
      </c>
      <c r="F68" s="475" t="s">
        <v>1381</v>
      </c>
      <c r="G68" s="475" t="s">
        <v>1415</v>
      </c>
      <c r="H68" s="681" t="s">
        <v>1416</v>
      </c>
      <c r="I68" s="475" t="s">
        <v>1417</v>
      </c>
      <c r="J68" s="681" t="s">
        <v>1319</v>
      </c>
      <c r="K68" s="475" t="s">
        <v>1418</v>
      </c>
      <c r="L68" s="475" t="s">
        <v>1419</v>
      </c>
      <c r="M68" s="124" t="str">
        <f>'Данные по ТП'!C4</f>
        <v>ТМ-630/10</v>
      </c>
      <c r="N68" s="125" t="s">
        <v>1225</v>
      </c>
      <c r="O68" s="124" t="s">
        <v>5</v>
      </c>
      <c r="P68" s="126">
        <f>'Данные по ТП'!F5</f>
        <v>70095</v>
      </c>
    </row>
    <row r="69" spans="1:18" ht="19.5" thickBot="1" x14ac:dyDescent="0.25">
      <c r="A69" s="862"/>
      <c r="B69" s="886"/>
      <c r="C69" s="745">
        <v>5</v>
      </c>
      <c r="D69" s="2" t="s">
        <v>1612</v>
      </c>
      <c r="E69" s="660">
        <v>53.1</v>
      </c>
      <c r="F69" s="655">
        <f>((O69*1.73*220*0.9)/1000)+((N69*1.73*220*0.9)/1000)+((M69*1.73*220*0.9)/1000)</f>
        <v>0.34254000000000001</v>
      </c>
      <c r="G69" s="845"/>
      <c r="H69" s="845"/>
      <c r="I69" s="845"/>
      <c r="J69" s="845"/>
      <c r="K69" s="845"/>
      <c r="L69" s="845"/>
      <c r="M69" s="5">
        <v>0</v>
      </c>
      <c r="N69" s="5">
        <v>0</v>
      </c>
      <c r="O69" s="5">
        <v>1</v>
      </c>
      <c r="P69" s="5">
        <v>0</v>
      </c>
      <c r="Q69" s="668"/>
      <c r="R69" s="668"/>
    </row>
    <row r="70" spans="1:18" ht="19.5" thickBot="1" x14ac:dyDescent="0.25">
      <c r="A70" s="862"/>
      <c r="B70" s="886"/>
      <c r="C70" s="745">
        <v>6</v>
      </c>
      <c r="D70" s="2"/>
      <c r="E70" s="660"/>
      <c r="F70" s="655"/>
      <c r="G70" s="846"/>
      <c r="H70" s="846"/>
      <c r="I70" s="846"/>
      <c r="J70" s="846"/>
      <c r="K70" s="846"/>
      <c r="L70" s="846"/>
      <c r="M70" s="5"/>
      <c r="N70" s="5"/>
      <c r="O70" s="5"/>
      <c r="P70" s="5"/>
    </row>
    <row r="71" spans="1:18" ht="19.5" thickBot="1" x14ac:dyDescent="0.25">
      <c r="A71" s="862"/>
      <c r="B71" s="886"/>
      <c r="C71" s="745">
        <v>7</v>
      </c>
      <c r="D71" s="2" t="s">
        <v>1613</v>
      </c>
      <c r="E71" s="660">
        <v>253.2</v>
      </c>
      <c r="F71" s="655">
        <f t="shared" ref="F71:F76" si="6">((O71*1.73*220*0.9)/1000)+((N71*1.73*220*0.9)/1000)+((M71*1.73*220*0.9)/1000)</f>
        <v>0</v>
      </c>
      <c r="G71" s="655"/>
      <c r="H71" s="655"/>
      <c r="I71" s="655"/>
      <c r="J71" s="655"/>
      <c r="K71" s="655"/>
      <c r="L71" s="655"/>
      <c r="M71" s="5">
        <v>0</v>
      </c>
      <c r="N71" s="5">
        <v>0</v>
      </c>
      <c r="O71" s="5">
        <v>0</v>
      </c>
      <c r="P71" s="5">
        <v>0</v>
      </c>
      <c r="Q71" s="668"/>
      <c r="R71" s="668"/>
    </row>
    <row r="72" spans="1:18" ht="19.5" thickBot="1" x14ac:dyDescent="0.25">
      <c r="A72" s="862"/>
      <c r="B72" s="886"/>
      <c r="C72" s="745">
        <v>8</v>
      </c>
      <c r="D72" s="2" t="s">
        <v>1614</v>
      </c>
      <c r="E72" s="661">
        <v>33.380000000000003</v>
      </c>
      <c r="F72" s="655">
        <f t="shared" si="6"/>
        <v>29.458439999999996</v>
      </c>
      <c r="G72" s="655"/>
      <c r="H72" s="655"/>
      <c r="I72" s="655"/>
      <c r="J72" s="655"/>
      <c r="K72" s="655"/>
      <c r="L72" s="655"/>
      <c r="M72" s="5">
        <v>32</v>
      </c>
      <c r="N72" s="5">
        <v>53</v>
      </c>
      <c r="O72" s="5">
        <v>1</v>
      </c>
      <c r="P72" s="5">
        <v>37</v>
      </c>
      <c r="R72" s="669"/>
    </row>
    <row r="73" spans="1:18" ht="32.25" thickBot="1" x14ac:dyDescent="0.25">
      <c r="A73" s="862"/>
      <c r="B73" s="886"/>
      <c r="C73" s="745">
        <v>9</v>
      </c>
      <c r="D73" s="2" t="s">
        <v>1646</v>
      </c>
      <c r="E73" s="661">
        <v>10</v>
      </c>
      <c r="F73" s="655">
        <f t="shared" si="6"/>
        <v>0</v>
      </c>
      <c r="G73" s="655"/>
      <c r="H73" s="655"/>
      <c r="I73" s="655"/>
      <c r="J73" s="655"/>
      <c r="K73" s="655"/>
      <c r="L73" s="655"/>
      <c r="M73" s="5">
        <v>0</v>
      </c>
      <c r="N73" s="5">
        <v>0</v>
      </c>
      <c r="O73" s="5"/>
      <c r="P73" s="5">
        <v>0</v>
      </c>
      <c r="Q73" s="668"/>
      <c r="R73" s="668"/>
    </row>
    <row r="74" spans="1:18" ht="19.5" thickBot="1" x14ac:dyDescent="0.25">
      <c r="A74" s="862"/>
      <c r="B74" s="886"/>
      <c r="C74" s="745">
        <v>10</v>
      </c>
      <c r="D74" s="2"/>
      <c r="E74" s="660"/>
      <c r="F74" s="655">
        <f t="shared" si="6"/>
        <v>0</v>
      </c>
      <c r="G74" s="655"/>
      <c r="H74" s="655"/>
      <c r="I74" s="655"/>
      <c r="J74" s="655"/>
      <c r="K74" s="655"/>
      <c r="L74" s="655"/>
      <c r="M74" s="5"/>
      <c r="N74" s="5"/>
      <c r="O74" s="5"/>
      <c r="P74" s="5"/>
    </row>
    <row r="75" spans="1:18" ht="19.5" thickBot="1" x14ac:dyDescent="0.25">
      <c r="A75" s="862"/>
      <c r="B75" s="886"/>
      <c r="C75" s="745">
        <v>11</v>
      </c>
      <c r="D75" s="2" t="s">
        <v>1615</v>
      </c>
      <c r="E75" s="662" t="s">
        <v>1382</v>
      </c>
      <c r="F75" s="655">
        <f t="shared" si="6"/>
        <v>0</v>
      </c>
      <c r="G75" s="655"/>
      <c r="H75" s="655"/>
      <c r="I75" s="655"/>
      <c r="J75" s="655"/>
      <c r="K75" s="655"/>
      <c r="L75" s="655"/>
      <c r="M75" s="5">
        <v>0</v>
      </c>
      <c r="N75" s="5">
        <v>0</v>
      </c>
      <c r="O75" s="5">
        <v>0</v>
      </c>
      <c r="P75" s="5">
        <v>0</v>
      </c>
      <c r="Q75" s="668"/>
      <c r="R75" s="668"/>
    </row>
    <row r="76" spans="1:18" ht="19.5" thickBot="1" x14ac:dyDescent="0.25">
      <c r="A76" s="862"/>
      <c r="B76" s="886"/>
      <c r="C76" s="745">
        <v>12</v>
      </c>
      <c r="D76" s="2" t="s">
        <v>1616</v>
      </c>
      <c r="E76" s="662" t="s">
        <v>1383</v>
      </c>
      <c r="F76" s="655">
        <f t="shared" si="6"/>
        <v>176.06556</v>
      </c>
      <c r="G76" s="655"/>
      <c r="H76" s="655"/>
      <c r="I76" s="655"/>
      <c r="J76" s="655"/>
      <c r="K76" s="655"/>
      <c r="L76" s="655"/>
      <c r="M76" s="5">
        <v>170</v>
      </c>
      <c r="N76" s="5">
        <v>174</v>
      </c>
      <c r="O76" s="5">
        <v>170</v>
      </c>
      <c r="P76" s="5">
        <v>0</v>
      </c>
    </row>
    <row r="77" spans="1:18" ht="19.5" thickBot="1" x14ac:dyDescent="0.25">
      <c r="A77" s="862"/>
      <c r="B77" s="886"/>
      <c r="C77" s="745"/>
      <c r="D77" s="2"/>
      <c r="E77" s="665"/>
      <c r="F77" s="655"/>
      <c r="G77" s="655"/>
      <c r="H77" s="655"/>
      <c r="I77" s="655"/>
      <c r="J77" s="655"/>
      <c r="K77" s="655"/>
      <c r="L77" s="655"/>
      <c r="M77" s="5"/>
      <c r="N77" s="5"/>
      <c r="O77" s="5"/>
      <c r="P77" s="5"/>
      <c r="Q77" s="668"/>
      <c r="R77" s="668"/>
    </row>
    <row r="78" spans="1:18" ht="19.5" thickBot="1" x14ac:dyDescent="0.25">
      <c r="A78" s="862"/>
      <c r="B78" s="886"/>
      <c r="C78" s="745"/>
      <c r="D78" s="2"/>
      <c r="E78" s="665"/>
      <c r="F78" s="655"/>
      <c r="G78" s="655"/>
      <c r="H78" s="655"/>
      <c r="I78" s="655"/>
      <c r="J78" s="655"/>
      <c r="K78" s="655"/>
      <c r="L78" s="655"/>
      <c r="M78" s="5"/>
      <c r="N78" s="5"/>
      <c r="O78" s="5"/>
      <c r="P78" s="5"/>
    </row>
    <row r="79" spans="1:18" ht="19.5" thickBot="1" x14ac:dyDescent="0.25">
      <c r="A79" s="862"/>
      <c r="B79" s="886"/>
      <c r="C79" s="745"/>
      <c r="D79" s="2"/>
      <c r="E79" s="665"/>
      <c r="F79" s="655"/>
      <c r="G79" s="655"/>
      <c r="H79" s="655"/>
      <c r="I79" s="655"/>
      <c r="J79" s="655"/>
      <c r="K79" s="655"/>
      <c r="L79" s="655"/>
      <c r="M79" s="5"/>
      <c r="N79" s="5"/>
      <c r="O79" s="5"/>
      <c r="P79" s="5"/>
    </row>
    <row r="80" spans="1:18" ht="19.5" thickBot="1" x14ac:dyDescent="0.25">
      <c r="A80" s="862"/>
      <c r="B80" s="886"/>
      <c r="C80" s="745"/>
      <c r="D80" s="2"/>
      <c r="E80" s="665"/>
      <c r="F80" s="655"/>
      <c r="G80" s="655"/>
      <c r="H80" s="655"/>
      <c r="I80" s="655"/>
      <c r="J80" s="655"/>
      <c r="K80" s="655"/>
      <c r="L80" s="655"/>
      <c r="M80" s="5"/>
      <c r="N80" s="5"/>
      <c r="O80" s="5"/>
      <c r="P80" s="5"/>
      <c r="Q80" s="668"/>
      <c r="R80" s="668"/>
    </row>
    <row r="81" spans="1:18" ht="19.5" thickBot="1" x14ac:dyDescent="0.25">
      <c r="A81" s="862"/>
      <c r="B81" s="886"/>
      <c r="C81" s="745"/>
      <c r="D81" s="2"/>
      <c r="E81" s="665"/>
      <c r="F81" s="655"/>
      <c r="G81" s="655"/>
      <c r="H81" s="655"/>
      <c r="I81" s="655"/>
      <c r="J81" s="655"/>
      <c r="K81" s="655"/>
      <c r="L81" s="655"/>
      <c r="M81" s="5"/>
      <c r="N81" s="5"/>
      <c r="O81" s="5"/>
      <c r="P81" s="5"/>
    </row>
    <row r="82" spans="1:18" ht="19.5" thickBot="1" x14ac:dyDescent="0.25">
      <c r="A82" s="862"/>
      <c r="B82" s="886"/>
      <c r="C82" s="745"/>
      <c r="D82" s="2"/>
      <c r="E82" s="665"/>
      <c r="F82" s="655"/>
      <c r="G82" s="655"/>
      <c r="H82" s="655"/>
      <c r="I82" s="655"/>
      <c r="J82" s="655"/>
      <c r="K82" s="655"/>
      <c r="L82" s="655"/>
      <c r="M82" s="5"/>
      <c r="N82" s="5"/>
      <c r="O82" s="5"/>
      <c r="P82" s="5"/>
      <c r="Q82" s="668"/>
      <c r="R82" s="668"/>
    </row>
    <row r="83" spans="1:18" ht="19.5" thickBot="1" x14ac:dyDescent="0.25">
      <c r="A83" s="862"/>
      <c r="B83" s="886"/>
      <c r="C83" s="745"/>
      <c r="D83" s="2"/>
      <c r="E83" s="665"/>
      <c r="F83" s="655"/>
      <c r="G83" s="655"/>
      <c r="H83" s="655"/>
      <c r="I83" s="655"/>
      <c r="J83" s="655"/>
      <c r="K83" s="655"/>
      <c r="L83" s="655"/>
      <c r="M83" s="5"/>
      <c r="N83" s="5"/>
      <c r="O83" s="5"/>
      <c r="P83" s="5"/>
    </row>
    <row r="84" spans="1:18" ht="19.5" thickBot="1" x14ac:dyDescent="0.25">
      <c r="A84" s="862"/>
      <c r="B84" s="886"/>
      <c r="C84" s="745"/>
      <c r="D84" s="2"/>
      <c r="E84" s="665"/>
      <c r="F84" s="655"/>
      <c r="G84" s="655"/>
      <c r="H84" s="655"/>
      <c r="I84" s="655"/>
      <c r="J84" s="655"/>
      <c r="K84" s="655"/>
      <c r="L84" s="655"/>
      <c r="M84" s="5"/>
      <c r="N84" s="5"/>
      <c r="O84" s="5"/>
      <c r="P84" s="5"/>
    </row>
    <row r="85" spans="1:18" ht="19.5" thickBot="1" x14ac:dyDescent="0.25">
      <c r="A85" s="862"/>
      <c r="B85" s="886"/>
      <c r="C85" s="745"/>
      <c r="D85" s="2"/>
      <c r="E85" s="483"/>
      <c r="F85" s="483"/>
      <c r="G85" s="483"/>
      <c r="H85" s="483"/>
      <c r="I85" s="483"/>
      <c r="J85" s="483"/>
      <c r="K85" s="483"/>
      <c r="L85" s="483"/>
      <c r="M85" s="5"/>
      <c r="N85" s="5"/>
      <c r="O85" s="5"/>
      <c r="P85" s="5"/>
    </row>
    <row r="86" spans="1:18" ht="19.5" thickBot="1" x14ac:dyDescent="0.25">
      <c r="A86" s="862"/>
      <c r="B86" s="886"/>
      <c r="C86" s="745"/>
      <c r="D86" s="2"/>
      <c r="E86" s="483"/>
      <c r="F86" s="483"/>
      <c r="G86" s="483"/>
      <c r="H86" s="483"/>
      <c r="I86" s="483"/>
      <c r="J86" s="483"/>
      <c r="K86" s="483"/>
      <c r="L86" s="483"/>
      <c r="M86" s="5"/>
      <c r="N86" s="5"/>
      <c r="O86" s="5"/>
      <c r="P86" s="5"/>
    </row>
    <row r="87" spans="1:18" ht="19.5" thickBot="1" x14ac:dyDescent="0.25">
      <c r="A87" s="862"/>
      <c r="B87" s="886"/>
      <c r="C87" s="348"/>
      <c r="D87" s="3" t="s">
        <v>1186</v>
      </c>
      <c r="E87" s="478"/>
      <c r="F87" s="478"/>
      <c r="G87" s="478"/>
      <c r="H87" s="478"/>
      <c r="I87" s="478"/>
      <c r="J87" s="478"/>
      <c r="K87" s="478"/>
      <c r="L87" s="478"/>
      <c r="M87" s="11">
        <f>SUM(M69:M86)</f>
        <v>202</v>
      </c>
      <c r="N87" s="11">
        <f>SUM(N69:N86)</f>
        <v>227</v>
      </c>
      <c r="O87" s="11">
        <f>SUM(O69:O86)</f>
        <v>172</v>
      </c>
      <c r="P87" s="11">
        <f>SUM(P69:P86)</f>
        <v>37</v>
      </c>
    </row>
    <row r="88" spans="1:18" ht="19.5" thickBot="1" x14ac:dyDescent="0.25">
      <c r="A88" s="862"/>
      <c r="B88" s="886"/>
      <c r="C88" s="348"/>
      <c r="D88" s="3" t="s">
        <v>1188</v>
      </c>
      <c r="E88" s="478"/>
      <c r="F88" s="478"/>
      <c r="G88" s="478"/>
      <c r="H88" s="478"/>
      <c r="I88" s="478"/>
      <c r="J88" s="478"/>
      <c r="K88" s="478"/>
      <c r="L88" s="478"/>
      <c r="M88" s="130">
        <f t="shared" ref="M88:O88" si="7">(M87*1.73*220*0.9)/1000</f>
        <v>69.193079999999995</v>
      </c>
      <c r="N88" s="130">
        <f t="shared" si="7"/>
        <v>77.75658</v>
      </c>
      <c r="O88" s="130">
        <f t="shared" si="7"/>
        <v>58.916879999999999</v>
      </c>
      <c r="P88" s="131"/>
      <c r="Q88" s="156"/>
    </row>
    <row r="89" spans="1:18" ht="19.5" thickBot="1" x14ac:dyDescent="0.25">
      <c r="A89" s="862"/>
      <c r="B89" s="886"/>
      <c r="C89" s="348"/>
      <c r="D89" s="3" t="s">
        <v>1190</v>
      </c>
      <c r="E89" s="479"/>
      <c r="F89" s="479"/>
      <c r="G89" s="479"/>
      <c r="H89" s="479"/>
      <c r="I89" s="479"/>
      <c r="J89" s="479"/>
      <c r="K89" s="479"/>
      <c r="L89" s="479"/>
      <c r="M89" s="869">
        <f>(M88+N88+O88)</f>
        <v>205.86653999999999</v>
      </c>
      <c r="N89" s="870"/>
      <c r="O89" s="870"/>
      <c r="P89" s="871"/>
      <c r="Q89" s="156"/>
    </row>
    <row r="90" spans="1:18" ht="21" thickBot="1" x14ac:dyDescent="0.25">
      <c r="A90" s="863"/>
      <c r="B90" s="887"/>
      <c r="C90" s="350"/>
      <c r="D90" s="9" t="s">
        <v>53</v>
      </c>
      <c r="E90" s="481"/>
      <c r="F90" s="481"/>
      <c r="G90" s="481"/>
      <c r="H90" s="481"/>
      <c r="I90" s="481"/>
      <c r="J90" s="481"/>
      <c r="K90" s="481"/>
      <c r="L90" s="481"/>
      <c r="M90" s="12">
        <f>M87+M64</f>
        <v>251</v>
      </c>
      <c r="N90" s="12">
        <f>N87+N64</f>
        <v>277</v>
      </c>
      <c r="O90" s="12">
        <f>O87+O64</f>
        <v>228</v>
      </c>
      <c r="P90" s="12">
        <f>P87+P64</f>
        <v>43</v>
      </c>
    </row>
    <row r="91" spans="1:18" ht="42" customHeight="1" thickBot="1" x14ac:dyDescent="0.25">
      <c r="A91" s="591"/>
      <c r="B91" s="592"/>
      <c r="C91" s="592"/>
      <c r="D91" s="598" t="str">
        <f>HYPERLINK("#Оглавление!h5","&lt;&lt;&lt;&lt;&lt;")</f>
        <v>&lt;&lt;&lt;&lt;&lt;</v>
      </c>
      <c r="E91" s="592"/>
      <c r="F91" s="592"/>
      <c r="G91" s="592"/>
      <c r="H91" s="592"/>
      <c r="I91" s="592"/>
      <c r="J91" s="592"/>
      <c r="K91" s="592"/>
      <c r="L91" s="592"/>
      <c r="M91" s="592"/>
      <c r="N91" s="592"/>
      <c r="O91" s="592"/>
      <c r="P91" s="592"/>
    </row>
    <row r="92" spans="1:18" ht="41.25" thickBot="1" x14ac:dyDescent="0.25">
      <c r="A92" s="145">
        <v>44866</v>
      </c>
      <c r="B92" s="1"/>
      <c r="C92" s="347"/>
      <c r="D92" s="123" t="s">
        <v>1224</v>
      </c>
      <c r="E92" s="475" t="s">
        <v>1314</v>
      </c>
      <c r="F92" s="475" t="s">
        <v>1381</v>
      </c>
      <c r="G92" s="475" t="s">
        <v>1415</v>
      </c>
      <c r="H92" s="681" t="s">
        <v>1416</v>
      </c>
      <c r="I92" s="475" t="s">
        <v>1417</v>
      </c>
      <c r="J92" s="681" t="s">
        <v>1319</v>
      </c>
      <c r="K92" s="475" t="s">
        <v>1418</v>
      </c>
      <c r="L92" s="475" t="s">
        <v>1419</v>
      </c>
      <c r="M92" s="124" t="str">
        <f>'Данные по ТП'!C6</f>
        <v>ТМ-250/10</v>
      </c>
      <c r="N92" s="125" t="s">
        <v>1225</v>
      </c>
      <c r="O92" s="124" t="s">
        <v>5</v>
      </c>
      <c r="P92" s="126">
        <f>'Данные по ТП'!F6</f>
        <v>707184</v>
      </c>
    </row>
    <row r="93" spans="1:18" ht="18.75" customHeight="1" thickBot="1" x14ac:dyDescent="0.25">
      <c r="A93" s="850" t="s">
        <v>1669</v>
      </c>
      <c r="B93" s="872" t="s">
        <v>49</v>
      </c>
      <c r="C93" s="745">
        <v>1</v>
      </c>
      <c r="D93" s="138" t="s">
        <v>1619</v>
      </c>
      <c r="E93" s="660">
        <v>80</v>
      </c>
      <c r="F93" s="751">
        <f>((O93*1.73*220*0.9)/1000)+((N93*1.73*220*0.9)/1000)+((M93*1.73*220*0.9)/1000)</f>
        <v>3.4254000000000002</v>
      </c>
      <c r="G93" s="845"/>
      <c r="H93" s="845"/>
      <c r="I93" s="845"/>
      <c r="J93" s="845"/>
      <c r="K93" s="845"/>
      <c r="L93" s="845"/>
      <c r="M93" s="342">
        <v>1</v>
      </c>
      <c r="N93" s="342">
        <v>1</v>
      </c>
      <c r="O93" s="342">
        <v>8</v>
      </c>
      <c r="P93" s="342">
        <v>5</v>
      </c>
      <c r="Q93" s="668"/>
      <c r="R93" s="668"/>
    </row>
    <row r="94" spans="1:18" ht="19.5" thickBot="1" x14ac:dyDescent="0.25">
      <c r="A94" s="851"/>
      <c r="B94" s="873"/>
      <c r="C94" s="746">
        <v>2</v>
      </c>
      <c r="D94" s="752"/>
      <c r="E94" s="753" t="s">
        <v>1384</v>
      </c>
      <c r="F94" s="751">
        <f t="shared" ref="F94:F106" si="8">((O94*1.73*220*0.9)/1000)+((N94*1.73*220*0.9)/1000)+((M94*1.73*220*0.9)/1000)</f>
        <v>0</v>
      </c>
      <c r="G94" s="846"/>
      <c r="H94" s="846"/>
      <c r="I94" s="846"/>
      <c r="J94" s="846"/>
      <c r="K94" s="846"/>
      <c r="L94" s="846"/>
      <c r="M94" s="141"/>
      <c r="N94" s="141"/>
      <c r="O94" s="141"/>
      <c r="P94" s="141"/>
    </row>
    <row r="95" spans="1:18" ht="19.5" thickBot="1" x14ac:dyDescent="0.25">
      <c r="A95" s="851"/>
      <c r="B95" s="873"/>
      <c r="C95" s="746">
        <v>4</v>
      </c>
      <c r="D95" s="752"/>
      <c r="E95" s="753" t="s">
        <v>1329</v>
      </c>
      <c r="F95" s="751">
        <f t="shared" si="8"/>
        <v>0</v>
      </c>
      <c r="G95" s="655"/>
      <c r="H95" s="655"/>
      <c r="I95" s="655"/>
      <c r="J95" s="655"/>
      <c r="K95" s="655"/>
      <c r="L95" s="655"/>
      <c r="M95" s="141"/>
      <c r="N95" s="141"/>
      <c r="O95" s="141"/>
      <c r="P95" s="141"/>
      <c r="Q95" s="668"/>
      <c r="R95" s="668"/>
    </row>
    <row r="96" spans="1:18" ht="19.5" thickBot="1" x14ac:dyDescent="0.25">
      <c r="A96" s="851"/>
      <c r="B96" s="873"/>
      <c r="C96" s="746">
        <v>13</v>
      </c>
      <c r="D96" s="752"/>
      <c r="E96" s="753" t="s">
        <v>1385</v>
      </c>
      <c r="F96" s="751">
        <f t="shared" si="8"/>
        <v>0</v>
      </c>
      <c r="G96" s="655"/>
      <c r="H96" s="655"/>
      <c r="I96" s="655"/>
      <c r="J96" s="655"/>
      <c r="K96" s="655"/>
      <c r="L96" s="655"/>
      <c r="M96" s="141"/>
      <c r="N96" s="141"/>
      <c r="O96" s="141"/>
      <c r="P96" s="141"/>
      <c r="R96" s="669"/>
    </row>
    <row r="97" spans="1:18" ht="19.5" thickBot="1" x14ac:dyDescent="0.25">
      <c r="A97" s="851"/>
      <c r="B97" s="873"/>
      <c r="C97" s="746">
        <v>14</v>
      </c>
      <c r="D97" s="752" t="s">
        <v>1696</v>
      </c>
      <c r="E97" s="753"/>
      <c r="F97" s="751">
        <f t="shared" si="8"/>
        <v>0</v>
      </c>
      <c r="G97" s="655"/>
      <c r="H97" s="655"/>
      <c r="I97" s="655"/>
      <c r="J97" s="655"/>
      <c r="K97" s="655"/>
      <c r="L97" s="655"/>
      <c r="M97" s="141"/>
      <c r="N97" s="141">
        <v>0</v>
      </c>
      <c r="O97" s="141"/>
      <c r="P97" s="141">
        <v>0</v>
      </c>
      <c r="Q97" s="668"/>
      <c r="R97" s="668"/>
    </row>
    <row r="98" spans="1:18" ht="19.5" thickBot="1" x14ac:dyDescent="0.25">
      <c r="A98" s="851"/>
      <c r="B98" s="873"/>
      <c r="C98" s="746">
        <v>15</v>
      </c>
      <c r="D98" s="752" t="s">
        <v>1618</v>
      </c>
      <c r="E98" s="753" t="s">
        <v>1386</v>
      </c>
      <c r="F98" s="751">
        <f t="shared" si="8"/>
        <v>0</v>
      </c>
      <c r="G98" s="655"/>
      <c r="H98" s="655"/>
      <c r="I98" s="655"/>
      <c r="J98" s="655"/>
      <c r="K98" s="655"/>
      <c r="L98" s="655"/>
      <c r="M98" s="142">
        <v>0</v>
      </c>
      <c r="N98" s="142">
        <v>0</v>
      </c>
      <c r="O98" s="142">
        <v>0</v>
      </c>
      <c r="P98" s="142">
        <v>0</v>
      </c>
    </row>
    <row r="99" spans="1:18" ht="19.5" thickBot="1" x14ac:dyDescent="0.25">
      <c r="A99" s="851"/>
      <c r="B99" s="873"/>
      <c r="C99" s="746">
        <v>16</v>
      </c>
      <c r="D99" s="752" t="s">
        <v>1647</v>
      </c>
      <c r="E99" s="753"/>
      <c r="F99" s="751">
        <f t="shared" si="8"/>
        <v>4.4530200000000004</v>
      </c>
      <c r="G99" s="655"/>
      <c r="H99" s="655"/>
      <c r="I99" s="655"/>
      <c r="J99" s="655"/>
      <c r="K99" s="655"/>
      <c r="L99" s="655"/>
      <c r="M99" s="142">
        <v>3</v>
      </c>
      <c r="N99" s="142">
        <v>10</v>
      </c>
      <c r="O99" s="142">
        <v>0</v>
      </c>
      <c r="P99" s="142">
        <v>6</v>
      </c>
      <c r="Q99" s="668"/>
      <c r="R99" s="668"/>
    </row>
    <row r="100" spans="1:18" ht="19.5" thickBot="1" x14ac:dyDescent="0.25">
      <c r="A100" s="851"/>
      <c r="B100" s="873"/>
      <c r="C100" s="746"/>
      <c r="D100" s="752"/>
      <c r="E100" s="753"/>
      <c r="F100" s="751"/>
      <c r="G100" s="655"/>
      <c r="H100" s="655"/>
      <c r="I100" s="655"/>
      <c r="J100" s="655"/>
      <c r="K100" s="655"/>
      <c r="L100" s="655"/>
      <c r="M100" s="142"/>
      <c r="N100" s="142"/>
      <c r="O100" s="142"/>
      <c r="P100" s="142"/>
    </row>
    <row r="101" spans="1:18" ht="19.5" thickBot="1" x14ac:dyDescent="0.25">
      <c r="A101" s="851"/>
      <c r="B101" s="873"/>
      <c r="C101" s="746"/>
      <c r="D101" s="752"/>
      <c r="E101" s="753"/>
      <c r="F101" s="751"/>
      <c r="G101" s="655"/>
      <c r="H101" s="655"/>
      <c r="I101" s="655"/>
      <c r="J101" s="655"/>
      <c r="K101" s="655"/>
      <c r="L101" s="655"/>
      <c r="M101" s="142"/>
      <c r="N101" s="142"/>
      <c r="O101" s="142"/>
      <c r="P101" s="142"/>
      <c r="Q101" s="668"/>
      <c r="R101" s="668"/>
    </row>
    <row r="102" spans="1:18" ht="19.5" thickBot="1" x14ac:dyDescent="0.25">
      <c r="A102" s="851"/>
      <c r="B102" s="873"/>
      <c r="C102" s="746"/>
      <c r="D102" s="752"/>
      <c r="E102" s="753"/>
      <c r="F102" s="751"/>
      <c r="G102" s="655"/>
      <c r="H102" s="655"/>
      <c r="I102" s="655"/>
      <c r="J102" s="655"/>
      <c r="K102" s="655"/>
      <c r="L102" s="655"/>
      <c r="M102" s="142"/>
      <c r="N102" s="142"/>
      <c r="O102" s="142"/>
      <c r="P102" s="142"/>
    </row>
    <row r="103" spans="1:18" ht="19.5" thickBot="1" x14ac:dyDescent="0.25">
      <c r="A103" s="851"/>
      <c r="B103" s="873"/>
      <c r="C103" s="746"/>
      <c r="D103" s="752"/>
      <c r="E103" s="753"/>
      <c r="F103" s="751"/>
      <c r="G103" s="655"/>
      <c r="H103" s="655"/>
      <c r="I103" s="655"/>
      <c r="J103" s="655"/>
      <c r="K103" s="655"/>
      <c r="L103" s="655"/>
      <c r="M103" s="142"/>
      <c r="N103" s="142"/>
      <c r="O103" s="142"/>
      <c r="P103" s="142"/>
    </row>
    <row r="104" spans="1:18" ht="19.5" thickBot="1" x14ac:dyDescent="0.25">
      <c r="A104" s="851"/>
      <c r="B104" s="873"/>
      <c r="C104" s="746"/>
      <c r="D104" s="752"/>
      <c r="E104" s="753"/>
      <c r="F104" s="751"/>
      <c r="G104" s="655"/>
      <c r="H104" s="655"/>
      <c r="I104" s="655"/>
      <c r="J104" s="655"/>
      <c r="K104" s="655"/>
      <c r="L104" s="655"/>
      <c r="M104" s="142"/>
      <c r="N104" s="142"/>
      <c r="O104" s="142"/>
      <c r="P104" s="142"/>
      <c r="Q104" s="668"/>
      <c r="R104" s="668"/>
    </row>
    <row r="105" spans="1:18" ht="19.5" thickBot="1" x14ac:dyDescent="0.25">
      <c r="A105" s="851"/>
      <c r="B105" s="873"/>
      <c r="C105" s="746"/>
      <c r="D105" s="752"/>
      <c r="E105" s="753"/>
      <c r="F105" s="751"/>
      <c r="G105" s="655"/>
      <c r="H105" s="655"/>
      <c r="I105" s="655"/>
      <c r="J105" s="655"/>
      <c r="K105" s="655"/>
      <c r="L105" s="655"/>
      <c r="M105" s="142"/>
      <c r="N105" s="142"/>
      <c r="O105" s="142"/>
      <c r="P105" s="142"/>
    </row>
    <row r="106" spans="1:18" ht="19.5" thickBot="1" x14ac:dyDescent="0.25">
      <c r="A106" s="851"/>
      <c r="B106" s="873"/>
      <c r="C106" s="746"/>
      <c r="D106" s="752"/>
      <c r="E106" s="753"/>
      <c r="F106" s="751">
        <f t="shared" si="8"/>
        <v>0</v>
      </c>
      <c r="G106" s="655"/>
      <c r="H106" s="655"/>
      <c r="I106" s="655"/>
      <c r="J106" s="655"/>
      <c r="K106" s="655"/>
      <c r="L106" s="655"/>
      <c r="M106" s="142"/>
      <c r="N106" s="142"/>
      <c r="O106" s="142"/>
      <c r="P106" s="142"/>
      <c r="Q106" s="668"/>
      <c r="R106" s="668"/>
    </row>
    <row r="107" spans="1:18" ht="19.5" thickBot="1" x14ac:dyDescent="0.25">
      <c r="A107" s="851"/>
      <c r="B107" s="873"/>
      <c r="C107" s="746"/>
      <c r="D107" s="752"/>
      <c r="E107" s="753"/>
      <c r="F107" s="753"/>
      <c r="G107" s="477"/>
      <c r="H107" s="477"/>
      <c r="I107" s="477"/>
      <c r="J107" s="477"/>
      <c r="K107" s="477"/>
      <c r="L107" s="477"/>
      <c r="M107" s="142"/>
      <c r="N107" s="142"/>
      <c r="O107" s="142"/>
      <c r="P107" s="142"/>
    </row>
    <row r="108" spans="1:18" ht="19.5" customHeight="1" thickBot="1" x14ac:dyDescent="0.25">
      <c r="A108" s="851"/>
      <c r="B108" s="873"/>
      <c r="C108" s="356"/>
      <c r="D108" s="3" t="s">
        <v>1187</v>
      </c>
      <c r="E108" s="478"/>
      <c r="F108" s="478"/>
      <c r="G108" s="478"/>
      <c r="H108" s="478"/>
      <c r="I108" s="478"/>
      <c r="J108" s="478"/>
      <c r="K108" s="478"/>
      <c r="L108" s="478"/>
      <c r="M108" s="6">
        <v>59</v>
      </c>
      <c r="N108" s="6">
        <f>SUM(N93:N98)</f>
        <v>1</v>
      </c>
      <c r="O108" s="7">
        <f>SUM(O93:O98)</f>
        <v>8</v>
      </c>
      <c r="P108" s="7">
        <v>10</v>
      </c>
    </row>
    <row r="109" spans="1:18" ht="19.5" thickBot="1" x14ac:dyDescent="0.25">
      <c r="A109" s="851"/>
      <c r="B109" s="873"/>
      <c r="C109" s="356"/>
      <c r="D109" s="3" t="s">
        <v>1188</v>
      </c>
      <c r="E109" s="478"/>
      <c r="F109" s="478"/>
      <c r="G109" s="478"/>
      <c r="H109" s="478"/>
      <c r="I109" s="478"/>
      <c r="J109" s="478"/>
      <c r="K109" s="478"/>
      <c r="L109" s="478"/>
      <c r="M109" s="130">
        <f t="shared" ref="M109:O109" si="9">(M108*1.73*220*0.9)/1000</f>
        <v>20.209859999999995</v>
      </c>
      <c r="N109" s="130">
        <f t="shared" si="9"/>
        <v>0.34254000000000001</v>
      </c>
      <c r="O109" s="130">
        <f t="shared" si="9"/>
        <v>2.7403200000000001</v>
      </c>
      <c r="P109" s="131"/>
      <c r="Q109" s="156"/>
    </row>
    <row r="110" spans="1:18" ht="18.75" thickBot="1" x14ac:dyDescent="0.25">
      <c r="A110" s="851"/>
      <c r="B110" s="873"/>
      <c r="C110" s="356"/>
      <c r="D110" s="3" t="s">
        <v>1189</v>
      </c>
      <c r="E110" s="479"/>
      <c r="F110" s="479"/>
      <c r="G110" s="479"/>
      <c r="H110" s="479"/>
      <c r="I110" s="479"/>
      <c r="J110" s="479"/>
      <c r="K110" s="479"/>
      <c r="L110" s="479"/>
      <c r="M110" s="869">
        <f>(M109+N109+O109)</f>
        <v>23.292719999999996</v>
      </c>
      <c r="N110" s="870"/>
      <c r="O110" s="870"/>
      <c r="P110" s="871"/>
      <c r="Q110" s="156"/>
    </row>
    <row r="111" spans="1:18" ht="18.75" thickBot="1" x14ac:dyDescent="0.25">
      <c r="A111" s="851"/>
      <c r="B111" s="873"/>
      <c r="C111" s="357"/>
      <c r="D111" s="885"/>
      <c r="E111" s="881"/>
      <c r="F111" s="881"/>
      <c r="G111" s="881"/>
      <c r="H111" s="881"/>
      <c r="I111" s="881"/>
      <c r="J111" s="881"/>
      <c r="K111" s="881"/>
      <c r="L111" s="881"/>
      <c r="M111" s="881"/>
      <c r="N111" s="881"/>
      <c r="O111" s="881"/>
      <c r="P111" s="882"/>
      <c r="Q111" s="156"/>
    </row>
    <row r="112" spans="1:18" ht="41.25" thickBot="1" x14ac:dyDescent="0.25">
      <c r="A112" s="851"/>
      <c r="B112" s="873"/>
      <c r="C112" s="754"/>
      <c r="D112" s="755" t="s">
        <v>1200</v>
      </c>
      <c r="E112" s="687" t="s">
        <v>1314</v>
      </c>
      <c r="F112" s="687" t="s">
        <v>1381</v>
      </c>
      <c r="G112" s="475" t="s">
        <v>1415</v>
      </c>
      <c r="H112" s="681" t="s">
        <v>1416</v>
      </c>
      <c r="I112" s="475" t="s">
        <v>1417</v>
      </c>
      <c r="J112" s="681" t="s">
        <v>1319</v>
      </c>
      <c r="K112" s="475" t="s">
        <v>1418</v>
      </c>
      <c r="L112" s="475" t="s">
        <v>1419</v>
      </c>
      <c r="M112" s="124" t="str">
        <f>'Данные по ТП'!C7</f>
        <v>ТМ-250/10</v>
      </c>
      <c r="N112" s="125" t="s">
        <v>1225</v>
      </c>
      <c r="O112" s="124" t="s">
        <v>5</v>
      </c>
      <c r="P112" s="126">
        <f>'Данные по ТП'!F7</f>
        <v>1110</v>
      </c>
    </row>
    <row r="113" spans="1:18" ht="19.5" thickBot="1" x14ac:dyDescent="0.25">
      <c r="A113" s="851"/>
      <c r="B113" s="873"/>
      <c r="C113" s="746">
        <v>6</v>
      </c>
      <c r="D113" s="756" t="s">
        <v>13</v>
      </c>
      <c r="E113" s="660">
        <v>26.25</v>
      </c>
      <c r="F113" s="684">
        <f>((O113*1.73*220*0.9)/1000)+((N113*1.73*220*0.9)/1000)+((M113*1.73*220*0.9)/1000)</f>
        <v>2.05524</v>
      </c>
      <c r="G113" s="845"/>
      <c r="H113" s="845"/>
      <c r="I113" s="845"/>
      <c r="J113" s="845"/>
      <c r="K113" s="845"/>
      <c r="L113" s="845"/>
      <c r="M113" s="5">
        <v>3</v>
      </c>
      <c r="N113" s="5">
        <v>0</v>
      </c>
      <c r="O113" s="5">
        <v>3</v>
      </c>
      <c r="P113" s="5">
        <v>3</v>
      </c>
      <c r="Q113" s="668"/>
      <c r="R113" s="668"/>
    </row>
    <row r="114" spans="1:18" ht="19.5" thickBot="1" x14ac:dyDescent="0.25">
      <c r="A114" s="851"/>
      <c r="B114" s="873"/>
      <c r="C114" s="746">
        <v>7</v>
      </c>
      <c r="D114" s="756" t="s">
        <v>1556</v>
      </c>
      <c r="E114" s="757"/>
      <c r="F114" s="684">
        <f t="shared" ref="F114:F128" si="10">((O114*1.73*220*0.9)/1000)+((N114*1.73*220*0.9)/1000)+((M114*1.73*220*0.9)/1000)</f>
        <v>0</v>
      </c>
      <c r="G114" s="846"/>
      <c r="H114" s="846"/>
      <c r="I114" s="846"/>
      <c r="J114" s="846"/>
      <c r="K114" s="846"/>
      <c r="L114" s="846"/>
      <c r="M114" s="5"/>
      <c r="N114" s="5"/>
      <c r="O114" s="5">
        <v>0</v>
      </c>
      <c r="P114" s="5">
        <v>0</v>
      </c>
    </row>
    <row r="115" spans="1:18" ht="19.5" thickBot="1" x14ac:dyDescent="0.25">
      <c r="A115" s="851"/>
      <c r="B115" s="873"/>
      <c r="C115" s="746">
        <v>8</v>
      </c>
      <c r="D115" s="756" t="s">
        <v>832</v>
      </c>
      <c r="E115" s="757" t="s">
        <v>1387</v>
      </c>
      <c r="F115" s="684">
        <f t="shared" si="10"/>
        <v>5.4806400000000002</v>
      </c>
      <c r="G115" s="655"/>
      <c r="H115" s="655"/>
      <c r="I115" s="655"/>
      <c r="J115" s="655"/>
      <c r="K115" s="655"/>
      <c r="L115" s="655"/>
      <c r="M115" s="5">
        <v>8</v>
      </c>
      <c r="N115" s="5">
        <v>6</v>
      </c>
      <c r="O115" s="5">
        <v>2</v>
      </c>
      <c r="P115" s="5">
        <v>1</v>
      </c>
      <c r="Q115" s="668"/>
      <c r="R115" s="668"/>
    </row>
    <row r="116" spans="1:18" ht="20.25" customHeight="1" thickBot="1" x14ac:dyDescent="0.25">
      <c r="A116" s="851"/>
      <c r="B116" s="873"/>
      <c r="C116" s="746">
        <v>12</v>
      </c>
      <c r="D116" s="756" t="s">
        <v>1409</v>
      </c>
      <c r="E116" s="757" t="s">
        <v>1388</v>
      </c>
      <c r="F116" s="684">
        <f t="shared" si="10"/>
        <v>0</v>
      </c>
      <c r="G116" s="655"/>
      <c r="H116" s="655"/>
      <c r="I116" s="655"/>
      <c r="J116" s="655"/>
      <c r="K116" s="655"/>
      <c r="L116" s="655"/>
      <c r="M116" s="5"/>
      <c r="N116" s="5"/>
      <c r="O116" s="5"/>
      <c r="P116" s="5"/>
      <c r="R116" s="669"/>
    </row>
    <row r="117" spans="1:18" ht="19.5" thickBot="1" x14ac:dyDescent="0.25">
      <c r="A117" s="851"/>
      <c r="B117" s="873"/>
      <c r="C117" s="746"/>
      <c r="D117" s="756"/>
      <c r="E117" s="757"/>
      <c r="F117" s="684"/>
      <c r="G117" s="655"/>
      <c r="H117" s="655"/>
      <c r="I117" s="655"/>
      <c r="J117" s="655"/>
      <c r="K117" s="655"/>
      <c r="L117" s="655"/>
      <c r="M117" s="5"/>
      <c r="N117" s="5"/>
      <c r="O117" s="5"/>
      <c r="P117" s="5"/>
      <c r="Q117" s="668"/>
      <c r="R117" s="668"/>
    </row>
    <row r="118" spans="1:18" ht="19.5" thickBot="1" x14ac:dyDescent="0.25">
      <c r="A118" s="851"/>
      <c r="B118" s="873"/>
      <c r="C118" s="746"/>
      <c r="D118" s="756"/>
      <c r="E118" s="757"/>
      <c r="F118" s="684"/>
      <c r="G118" s="655"/>
      <c r="H118" s="655"/>
      <c r="I118" s="655"/>
      <c r="J118" s="655"/>
      <c r="K118" s="655"/>
      <c r="L118" s="655"/>
      <c r="M118" s="5"/>
      <c r="N118" s="5"/>
      <c r="O118" s="5"/>
      <c r="P118" s="5"/>
    </row>
    <row r="119" spans="1:18" ht="19.5" thickBot="1" x14ac:dyDescent="0.25">
      <c r="A119" s="851"/>
      <c r="B119" s="873"/>
      <c r="C119" s="746"/>
      <c r="D119" s="756"/>
      <c r="E119" s="757"/>
      <c r="F119" s="684"/>
      <c r="G119" s="655"/>
      <c r="H119" s="655"/>
      <c r="I119" s="655"/>
      <c r="J119" s="655"/>
      <c r="K119" s="655"/>
      <c r="L119" s="655"/>
      <c r="M119" s="5"/>
      <c r="N119" s="5"/>
      <c r="O119" s="5"/>
      <c r="P119" s="5"/>
      <c r="Q119" s="668"/>
      <c r="R119" s="668"/>
    </row>
    <row r="120" spans="1:18" ht="19.5" thickBot="1" x14ac:dyDescent="0.25">
      <c r="A120" s="851"/>
      <c r="B120" s="873"/>
      <c r="C120" s="746"/>
      <c r="D120" s="756"/>
      <c r="E120" s="757"/>
      <c r="F120" s="684"/>
      <c r="G120" s="655"/>
      <c r="H120" s="655"/>
      <c r="I120" s="655"/>
      <c r="J120" s="655"/>
      <c r="K120" s="655"/>
      <c r="L120" s="655"/>
      <c r="M120" s="5"/>
      <c r="N120" s="5"/>
      <c r="O120" s="5"/>
      <c r="P120" s="5"/>
    </row>
    <row r="121" spans="1:18" ht="19.5" thickBot="1" x14ac:dyDescent="0.25">
      <c r="A121" s="851"/>
      <c r="B121" s="873"/>
      <c r="C121" s="746"/>
      <c r="D121" s="756"/>
      <c r="E121" s="757"/>
      <c r="F121" s="684"/>
      <c r="G121" s="655"/>
      <c r="H121" s="655"/>
      <c r="I121" s="655"/>
      <c r="J121" s="655"/>
      <c r="K121" s="655"/>
      <c r="L121" s="655"/>
      <c r="M121" s="5"/>
      <c r="N121" s="5"/>
      <c r="O121" s="5"/>
      <c r="P121" s="5"/>
      <c r="Q121" s="668"/>
      <c r="R121" s="668"/>
    </row>
    <row r="122" spans="1:18" ht="19.5" thickBot="1" x14ac:dyDescent="0.25">
      <c r="A122" s="851"/>
      <c r="B122" s="873"/>
      <c r="C122" s="746"/>
      <c r="D122" s="756"/>
      <c r="E122" s="757"/>
      <c r="F122" s="684"/>
      <c r="G122" s="655"/>
      <c r="H122" s="655"/>
      <c r="I122" s="655"/>
      <c r="J122" s="655"/>
      <c r="K122" s="655"/>
      <c r="L122" s="655"/>
      <c r="M122" s="5"/>
      <c r="N122" s="5"/>
      <c r="O122" s="5"/>
      <c r="P122" s="5"/>
    </row>
    <row r="123" spans="1:18" ht="19.5" thickBot="1" x14ac:dyDescent="0.25">
      <c r="A123" s="851"/>
      <c r="B123" s="873"/>
      <c r="C123" s="746"/>
      <c r="D123" s="756"/>
      <c r="E123" s="757"/>
      <c r="F123" s="684"/>
      <c r="G123" s="655"/>
      <c r="H123" s="655"/>
      <c r="I123" s="655"/>
      <c r="J123" s="655"/>
      <c r="K123" s="655"/>
      <c r="L123" s="655"/>
      <c r="M123" s="5"/>
      <c r="N123" s="5"/>
      <c r="O123" s="5"/>
      <c r="P123" s="5"/>
    </row>
    <row r="124" spans="1:18" ht="19.5" thickBot="1" x14ac:dyDescent="0.25">
      <c r="A124" s="851"/>
      <c r="B124" s="873"/>
      <c r="C124" s="746"/>
      <c r="D124" s="756"/>
      <c r="E124" s="757"/>
      <c r="F124" s="684"/>
      <c r="G124" s="655"/>
      <c r="H124" s="655"/>
      <c r="I124" s="655"/>
      <c r="J124" s="655"/>
      <c r="K124" s="655"/>
      <c r="L124" s="655"/>
      <c r="M124" s="5"/>
      <c r="N124" s="5"/>
      <c r="O124" s="5"/>
      <c r="P124" s="5"/>
      <c r="Q124" s="668"/>
      <c r="R124" s="668"/>
    </row>
    <row r="125" spans="1:18" ht="19.5" thickBot="1" x14ac:dyDescent="0.25">
      <c r="A125" s="851"/>
      <c r="B125" s="873"/>
      <c r="C125" s="746"/>
      <c r="D125" s="756"/>
      <c r="E125" s="757"/>
      <c r="F125" s="684"/>
      <c r="G125" s="655"/>
      <c r="H125" s="655"/>
      <c r="I125" s="655"/>
      <c r="J125" s="655"/>
      <c r="K125" s="655"/>
      <c r="L125" s="655"/>
      <c r="M125" s="5"/>
      <c r="N125" s="5"/>
      <c r="O125" s="5"/>
      <c r="P125" s="5"/>
    </row>
    <row r="126" spans="1:18" ht="19.5" thickBot="1" x14ac:dyDescent="0.25">
      <c r="A126" s="851"/>
      <c r="B126" s="873"/>
      <c r="C126" s="746"/>
      <c r="D126" s="756"/>
      <c r="E126" s="757"/>
      <c r="F126" s="684">
        <f t="shared" si="10"/>
        <v>0</v>
      </c>
      <c r="G126" s="655"/>
      <c r="H126" s="655"/>
      <c r="I126" s="655"/>
      <c r="J126" s="655"/>
      <c r="K126" s="655"/>
      <c r="L126" s="655"/>
      <c r="M126" s="5"/>
      <c r="N126" s="5"/>
      <c r="O126" s="5"/>
      <c r="P126" s="5"/>
      <c r="Q126" s="668"/>
      <c r="R126" s="668"/>
    </row>
    <row r="127" spans="1:18" ht="19.5" thickBot="1" x14ac:dyDescent="0.25">
      <c r="A127" s="851"/>
      <c r="B127" s="873"/>
      <c r="C127" s="746"/>
      <c r="D127" s="756"/>
      <c r="E127" s="757"/>
      <c r="F127" s="684">
        <f t="shared" si="10"/>
        <v>0</v>
      </c>
      <c r="G127" s="655"/>
      <c r="H127" s="655"/>
      <c r="I127" s="655"/>
      <c r="J127" s="655"/>
      <c r="K127" s="655"/>
      <c r="L127" s="655"/>
      <c r="M127" s="5"/>
      <c r="N127" s="5"/>
      <c r="O127" s="5"/>
      <c r="P127" s="5"/>
    </row>
    <row r="128" spans="1:18" ht="19.5" thickBot="1" x14ac:dyDescent="0.25">
      <c r="A128" s="851"/>
      <c r="B128" s="873"/>
      <c r="C128" s="746"/>
      <c r="D128" s="138"/>
      <c r="E128" s="476"/>
      <c r="F128" s="684">
        <f t="shared" si="10"/>
        <v>0</v>
      </c>
      <c r="G128" s="655"/>
      <c r="H128" s="655"/>
      <c r="I128" s="655"/>
      <c r="J128" s="655"/>
      <c r="K128" s="655"/>
      <c r="L128" s="655"/>
      <c r="M128" s="141"/>
      <c r="N128" s="141"/>
      <c r="O128" s="141"/>
      <c r="P128" s="141"/>
    </row>
    <row r="129" spans="1:18 16384:16384" ht="19.5" thickBot="1" x14ac:dyDescent="0.25">
      <c r="A129" s="851"/>
      <c r="B129" s="873"/>
      <c r="C129" s="356"/>
      <c r="D129" s="3" t="s">
        <v>1186</v>
      </c>
      <c r="E129" s="478"/>
      <c r="F129" s="655"/>
      <c r="G129" s="655"/>
      <c r="H129" s="655"/>
      <c r="I129" s="655"/>
      <c r="J129" s="655"/>
      <c r="K129" s="655"/>
      <c r="L129" s="655"/>
      <c r="M129" s="11">
        <f>SUM(M113:M128)</f>
        <v>11</v>
      </c>
      <c r="N129" s="11">
        <f>SUM(N113:N128)</f>
        <v>6</v>
      </c>
      <c r="O129" s="11">
        <f>SUM(O113:O128)</f>
        <v>5</v>
      </c>
      <c r="P129" s="11">
        <f>SUM(P113:P128)</f>
        <v>4</v>
      </c>
      <c r="XFD129">
        <f>SUM(M129:XFC129)</f>
        <v>26</v>
      </c>
    </row>
    <row r="130" spans="1:18 16384:16384" ht="19.5" thickBot="1" x14ac:dyDescent="0.25">
      <c r="A130" s="851"/>
      <c r="B130" s="873"/>
      <c r="C130" s="356"/>
      <c r="D130" s="3" t="s">
        <v>1188</v>
      </c>
      <c r="E130" s="478"/>
      <c r="F130" s="478"/>
      <c r="G130" s="478"/>
      <c r="H130" s="478"/>
      <c r="I130" s="478"/>
      <c r="J130" s="478"/>
      <c r="K130" s="478"/>
      <c r="L130" s="478"/>
      <c r="M130" s="130">
        <f t="shared" ref="M130:O130" si="11">(M129*1.73*220*0.9)/1000</f>
        <v>3.7679400000000003</v>
      </c>
      <c r="N130" s="130">
        <f t="shared" si="11"/>
        <v>2.05524</v>
      </c>
      <c r="O130" s="130">
        <f t="shared" si="11"/>
        <v>1.7127000000000001</v>
      </c>
      <c r="P130" s="131"/>
      <c r="Q130" s="156"/>
    </row>
    <row r="131" spans="1:18 16384:16384" ht="18.75" thickBot="1" x14ac:dyDescent="0.25">
      <c r="A131" s="851"/>
      <c r="B131" s="873"/>
      <c r="C131" s="356"/>
      <c r="D131" s="3" t="s">
        <v>1190</v>
      </c>
      <c r="E131" s="479"/>
      <c r="F131" s="479"/>
      <c r="G131" s="479"/>
      <c r="H131" s="479"/>
      <c r="I131" s="479"/>
      <c r="J131" s="479"/>
      <c r="K131" s="479"/>
      <c r="L131" s="479"/>
      <c r="M131" s="869">
        <f>(M130+N130+O130)</f>
        <v>7.5358800000000006</v>
      </c>
      <c r="N131" s="870"/>
      <c r="O131" s="870"/>
      <c r="P131" s="871"/>
      <c r="Q131" s="156"/>
    </row>
    <row r="132" spans="1:18 16384:16384" ht="21" thickBot="1" x14ac:dyDescent="0.25">
      <c r="A132" s="852"/>
      <c r="B132" s="874"/>
      <c r="C132" s="360"/>
      <c r="D132" s="9" t="s">
        <v>53</v>
      </c>
      <c r="E132" s="481"/>
      <c r="F132" s="481"/>
      <c r="G132" s="481"/>
      <c r="H132" s="481"/>
      <c r="I132" s="481"/>
      <c r="J132" s="481"/>
      <c r="K132" s="481"/>
      <c r="L132" s="481"/>
      <c r="M132" s="12">
        <f>M129+M108</f>
        <v>70</v>
      </c>
      <c r="N132" s="12">
        <f>N129+N108</f>
        <v>7</v>
      </c>
      <c r="O132" s="12">
        <f>O129+O108</f>
        <v>13</v>
      </c>
      <c r="P132" s="12">
        <f>P129+P108</f>
        <v>14</v>
      </c>
    </row>
    <row r="133" spans="1:18 16384:16384" ht="42.75" customHeight="1" thickBot="1" x14ac:dyDescent="0.25">
      <c r="A133" s="593"/>
      <c r="B133" s="593"/>
      <c r="C133" s="593"/>
      <c r="D133" s="598" t="str">
        <f>HYPERLINK("#Оглавление!h5","&lt;&lt;&lt;&lt;&lt;")</f>
        <v>&lt;&lt;&lt;&lt;&lt;</v>
      </c>
      <c r="E133" s="593"/>
      <c r="F133" s="593"/>
      <c r="G133" s="593"/>
      <c r="H133" s="593"/>
      <c r="I133" s="593"/>
      <c r="J133" s="593"/>
      <c r="K133" s="593"/>
      <c r="L133" s="593"/>
      <c r="M133" s="593"/>
      <c r="N133" s="593"/>
      <c r="O133" s="593"/>
      <c r="P133" s="593"/>
      <c r="Q133" s="670"/>
    </row>
    <row r="134" spans="1:18 16384:16384" ht="41.25" thickBot="1" x14ac:dyDescent="0.25">
      <c r="A134" s="145">
        <v>44866</v>
      </c>
      <c r="B134" s="1"/>
      <c r="C134" s="347"/>
      <c r="D134" s="123" t="s">
        <v>1224</v>
      </c>
      <c r="E134" s="475" t="s">
        <v>1314</v>
      </c>
      <c r="F134" s="475" t="s">
        <v>1381</v>
      </c>
      <c r="G134" s="475" t="s">
        <v>1415</v>
      </c>
      <c r="H134" s="681" t="s">
        <v>1416</v>
      </c>
      <c r="I134" s="475" t="s">
        <v>1417</v>
      </c>
      <c r="J134" s="681" t="s">
        <v>1319</v>
      </c>
      <c r="K134" s="475" t="s">
        <v>1418</v>
      </c>
      <c r="L134" s="475" t="s">
        <v>1419</v>
      </c>
      <c r="M134" s="124" t="str">
        <f>'Данные по ТП'!C8</f>
        <v>ТМ-250/10</v>
      </c>
      <c r="N134" s="125" t="s">
        <v>1225</v>
      </c>
      <c r="O134" s="124" t="s">
        <v>5</v>
      </c>
      <c r="P134" s="126">
        <f>'Данные по ТП'!F8</f>
        <v>8069</v>
      </c>
    </row>
    <row r="135" spans="1:18 16384:16384" ht="15.75" customHeight="1" thickBot="1" x14ac:dyDescent="0.25">
      <c r="A135" s="893" t="s">
        <v>1669</v>
      </c>
      <c r="B135" s="872" t="s">
        <v>50</v>
      </c>
      <c r="C135" s="745">
        <v>1</v>
      </c>
      <c r="D135" s="138"/>
      <c r="E135" s="476"/>
      <c r="F135" s="655">
        <f>((O135*1.73*220*0.9)/1000)+((N135*1.73*220*0.9)/1000)+((M135*1.73*220*0.9)/1000)</f>
        <v>0</v>
      </c>
      <c r="G135" s="845"/>
      <c r="H135" s="845"/>
      <c r="I135" s="845"/>
      <c r="J135" s="845"/>
      <c r="K135" s="845"/>
      <c r="L135" s="845"/>
      <c r="M135" s="139"/>
      <c r="N135" s="139"/>
      <c r="O135" s="139"/>
      <c r="P135" s="139"/>
      <c r="Q135" s="668"/>
      <c r="R135" s="668"/>
    </row>
    <row r="136" spans="1:18 16384:16384" ht="19.5" thickBot="1" x14ac:dyDescent="0.25">
      <c r="A136" s="894"/>
      <c r="B136" s="873"/>
      <c r="C136" s="746">
        <v>2</v>
      </c>
      <c r="D136" s="138" t="s">
        <v>1557</v>
      </c>
      <c r="E136" s="748" t="s">
        <v>1389</v>
      </c>
      <c r="F136" s="655">
        <f t="shared" ref="F136:F141" si="12">((O136*1.73*220*0.9)/1000)+((N136*1.73*220*0.9)/1000)+((M136*1.73*220*0.9)/1000)</f>
        <v>0</v>
      </c>
      <c r="G136" s="846"/>
      <c r="H136" s="846"/>
      <c r="I136" s="846"/>
      <c r="J136" s="846"/>
      <c r="K136" s="846"/>
      <c r="L136" s="846"/>
      <c r="M136" s="141">
        <v>0</v>
      </c>
      <c r="N136" s="141">
        <v>0</v>
      </c>
      <c r="O136" s="141">
        <v>0</v>
      </c>
      <c r="P136" s="141">
        <v>0</v>
      </c>
    </row>
    <row r="137" spans="1:18 16384:16384" ht="19.5" thickBot="1" x14ac:dyDescent="0.25">
      <c r="A137" s="894"/>
      <c r="B137" s="873"/>
      <c r="C137" s="746">
        <v>3</v>
      </c>
      <c r="D137" s="138" t="s">
        <v>14</v>
      </c>
      <c r="E137" s="749" t="s">
        <v>1390</v>
      </c>
      <c r="F137" s="655">
        <f t="shared" si="12"/>
        <v>19.18224</v>
      </c>
      <c r="G137" s="655"/>
      <c r="H137" s="655"/>
      <c r="I137" s="655"/>
      <c r="J137" s="655"/>
      <c r="K137" s="655"/>
      <c r="L137" s="655"/>
      <c r="M137" s="141">
        <v>11</v>
      </c>
      <c r="N137" s="141">
        <v>25</v>
      </c>
      <c r="O137" s="141">
        <v>20</v>
      </c>
      <c r="P137" s="141">
        <v>5</v>
      </c>
      <c r="Q137" s="668"/>
      <c r="R137" s="668"/>
    </row>
    <row r="138" spans="1:18 16384:16384" ht="19.5" thickBot="1" x14ac:dyDescent="0.25">
      <c r="A138" s="894"/>
      <c r="B138" s="873"/>
      <c r="C138" s="746">
        <v>4</v>
      </c>
      <c r="D138" s="138" t="s">
        <v>1391</v>
      </c>
      <c r="E138" s="750">
        <v>55</v>
      </c>
      <c r="F138" s="655">
        <f t="shared" si="12"/>
        <v>5.8231799999999998</v>
      </c>
      <c r="G138" s="655"/>
      <c r="H138" s="655"/>
      <c r="I138" s="655"/>
      <c r="J138" s="655"/>
      <c r="K138" s="655"/>
      <c r="L138" s="655"/>
      <c r="M138" s="141">
        <v>4</v>
      </c>
      <c r="N138" s="141">
        <v>1</v>
      </c>
      <c r="O138" s="141">
        <v>12</v>
      </c>
      <c r="P138" s="141">
        <v>8</v>
      </c>
      <c r="R138" s="669"/>
    </row>
    <row r="139" spans="1:18 16384:16384" ht="19.5" thickBot="1" x14ac:dyDescent="0.25">
      <c r="A139" s="894"/>
      <c r="B139" s="873"/>
      <c r="C139" s="746" t="s">
        <v>1312</v>
      </c>
      <c r="D139" s="143"/>
      <c r="E139" s="750"/>
      <c r="F139" s="655"/>
      <c r="G139" s="655"/>
      <c r="H139" s="655"/>
      <c r="I139" s="655"/>
      <c r="J139" s="655"/>
      <c r="K139" s="655"/>
      <c r="L139" s="655"/>
      <c r="M139" s="141"/>
      <c r="N139" s="141"/>
      <c r="O139" s="141"/>
      <c r="P139" s="141"/>
      <c r="Q139" s="668"/>
      <c r="R139" s="668"/>
    </row>
    <row r="140" spans="1:18 16384:16384" ht="32.25" thickBot="1" x14ac:dyDescent="0.25">
      <c r="A140" s="894"/>
      <c r="B140" s="873"/>
      <c r="C140" s="746" t="s">
        <v>1558</v>
      </c>
      <c r="D140" s="143" t="s">
        <v>1688</v>
      </c>
      <c r="E140" s="476"/>
      <c r="F140" s="655">
        <f t="shared" si="12"/>
        <v>9.5911200000000001</v>
      </c>
      <c r="G140" s="655"/>
      <c r="H140" s="655"/>
      <c r="I140" s="655"/>
      <c r="J140" s="655"/>
      <c r="K140" s="655"/>
      <c r="L140" s="655"/>
      <c r="M140" s="141">
        <v>9</v>
      </c>
      <c r="N140" s="141">
        <v>10</v>
      </c>
      <c r="O140" s="141">
        <v>9</v>
      </c>
      <c r="P140" s="141">
        <v>7</v>
      </c>
    </row>
    <row r="141" spans="1:18 16384:16384" ht="19.5" thickBot="1" x14ac:dyDescent="0.25">
      <c r="A141" s="894"/>
      <c r="B141" s="873"/>
      <c r="C141" s="746" t="s">
        <v>1313</v>
      </c>
      <c r="D141" s="138" t="s">
        <v>935</v>
      </c>
      <c r="E141" s="750">
        <v>35</v>
      </c>
      <c r="F141" s="655">
        <f t="shared" si="12"/>
        <v>0</v>
      </c>
      <c r="G141" s="655"/>
      <c r="H141" s="655"/>
      <c r="I141" s="655"/>
      <c r="J141" s="655"/>
      <c r="K141" s="655"/>
      <c r="L141" s="655"/>
      <c r="M141" s="141"/>
      <c r="N141" s="141"/>
      <c r="O141" s="141"/>
      <c r="P141" s="141"/>
      <c r="Q141" s="668"/>
      <c r="R141" s="668"/>
    </row>
    <row r="142" spans="1:18 16384:16384" ht="19.5" thickBot="1" x14ac:dyDescent="0.25">
      <c r="A142" s="894"/>
      <c r="B142" s="873"/>
      <c r="C142" s="746"/>
      <c r="D142" s="138"/>
      <c r="E142" s="750"/>
      <c r="F142" s="655"/>
      <c r="G142" s="655"/>
      <c r="H142" s="655"/>
      <c r="I142" s="655"/>
      <c r="J142" s="655"/>
      <c r="K142" s="655"/>
      <c r="L142" s="655"/>
      <c r="M142" s="664"/>
      <c r="N142" s="664"/>
      <c r="O142" s="664"/>
      <c r="P142" s="664"/>
    </row>
    <row r="143" spans="1:18 16384:16384" ht="19.5" thickBot="1" x14ac:dyDescent="0.25">
      <c r="A143" s="894"/>
      <c r="B143" s="873"/>
      <c r="C143" s="746"/>
      <c r="D143" s="138"/>
      <c r="E143" s="750"/>
      <c r="F143" s="655"/>
      <c r="G143" s="655"/>
      <c r="H143" s="655"/>
      <c r="I143" s="655"/>
      <c r="J143" s="655"/>
      <c r="K143" s="655"/>
      <c r="L143" s="655"/>
      <c r="M143" s="664"/>
      <c r="N143" s="664"/>
      <c r="O143" s="664"/>
      <c r="P143" s="664"/>
      <c r="Q143" s="668"/>
      <c r="R143" s="668"/>
    </row>
    <row r="144" spans="1:18 16384:16384" ht="19.5" thickBot="1" x14ac:dyDescent="0.25">
      <c r="A144" s="894"/>
      <c r="B144" s="873"/>
      <c r="C144" s="746"/>
      <c r="D144" s="138"/>
      <c r="E144" s="750"/>
      <c r="F144" s="655"/>
      <c r="G144" s="655"/>
      <c r="H144" s="655"/>
      <c r="I144" s="655"/>
      <c r="J144" s="655"/>
      <c r="K144" s="655"/>
      <c r="L144" s="655"/>
      <c r="M144" s="664"/>
      <c r="N144" s="664"/>
      <c r="O144" s="664"/>
      <c r="P144" s="664"/>
    </row>
    <row r="145" spans="1:18" ht="19.5" thickBot="1" x14ac:dyDescent="0.25">
      <c r="A145" s="894"/>
      <c r="B145" s="873"/>
      <c r="C145" s="746"/>
      <c r="D145" s="138"/>
      <c r="E145" s="750"/>
      <c r="F145" s="655"/>
      <c r="G145" s="655"/>
      <c r="H145" s="655"/>
      <c r="I145" s="655"/>
      <c r="J145" s="655"/>
      <c r="K145" s="655"/>
      <c r="L145" s="655"/>
      <c r="M145" s="664"/>
      <c r="N145" s="664"/>
      <c r="O145" s="664"/>
      <c r="P145" s="664"/>
    </row>
    <row r="146" spans="1:18" ht="19.5" thickBot="1" x14ac:dyDescent="0.25">
      <c r="A146" s="894"/>
      <c r="B146" s="873"/>
      <c r="C146" s="746"/>
      <c r="D146" s="138"/>
      <c r="E146" s="750"/>
      <c r="F146" s="655"/>
      <c r="G146" s="655"/>
      <c r="H146" s="655"/>
      <c r="I146" s="655"/>
      <c r="J146" s="655"/>
      <c r="K146" s="655"/>
      <c r="L146" s="655"/>
      <c r="M146" s="664"/>
      <c r="N146" s="664"/>
      <c r="O146" s="664"/>
      <c r="P146" s="664"/>
      <c r="Q146" s="668"/>
      <c r="R146" s="668"/>
    </row>
    <row r="147" spans="1:18" ht="19.5" thickBot="1" x14ac:dyDescent="0.25">
      <c r="A147" s="894"/>
      <c r="B147" s="873"/>
      <c r="C147" s="746"/>
      <c r="D147" s="138"/>
      <c r="E147" s="750"/>
      <c r="F147" s="655"/>
      <c r="G147" s="655"/>
      <c r="H147" s="655"/>
      <c r="I147" s="655"/>
      <c r="J147" s="655"/>
      <c r="K147" s="655"/>
      <c r="L147" s="655"/>
      <c r="M147" s="664"/>
      <c r="N147" s="664"/>
      <c r="O147" s="664"/>
      <c r="P147" s="664"/>
    </row>
    <row r="148" spans="1:18" ht="19.5" thickBot="1" x14ac:dyDescent="0.25">
      <c r="A148" s="894"/>
      <c r="B148" s="873"/>
      <c r="C148" s="746"/>
      <c r="D148" s="138"/>
      <c r="E148" s="476"/>
      <c r="F148" s="477"/>
      <c r="G148" s="477"/>
      <c r="H148" s="477"/>
      <c r="I148" s="477"/>
      <c r="J148" s="477"/>
      <c r="K148" s="477"/>
      <c r="L148" s="477"/>
      <c r="M148" s="341"/>
      <c r="N148" s="341"/>
      <c r="O148" s="341"/>
      <c r="P148" s="341"/>
      <c r="Q148" s="668"/>
      <c r="R148" s="668"/>
    </row>
    <row r="149" spans="1:18" ht="19.5" thickBot="1" x14ac:dyDescent="0.25">
      <c r="A149" s="894"/>
      <c r="B149" s="873"/>
      <c r="C149" s="746"/>
      <c r="D149" s="138"/>
      <c r="E149" s="476"/>
      <c r="F149" s="477"/>
      <c r="G149" s="477"/>
      <c r="H149" s="477"/>
      <c r="I149" s="477"/>
      <c r="J149" s="477"/>
      <c r="K149" s="477"/>
      <c r="L149" s="477"/>
      <c r="M149" s="341"/>
      <c r="N149" s="341"/>
      <c r="O149" s="341"/>
      <c r="P149" s="341"/>
    </row>
    <row r="150" spans="1:18" ht="19.5" thickBot="1" x14ac:dyDescent="0.25">
      <c r="A150" s="894"/>
      <c r="B150" s="873"/>
      <c r="C150" s="746"/>
      <c r="D150" s="138"/>
      <c r="E150" s="476"/>
      <c r="F150" s="477"/>
      <c r="G150" s="477"/>
      <c r="H150" s="477"/>
      <c r="I150" s="477"/>
      <c r="J150" s="477"/>
      <c r="K150" s="477"/>
      <c r="L150" s="477"/>
      <c r="M150" s="341"/>
      <c r="N150" s="341"/>
      <c r="O150" s="341"/>
      <c r="P150" s="341"/>
    </row>
    <row r="151" spans="1:18" ht="19.5" thickBot="1" x14ac:dyDescent="0.25">
      <c r="A151" s="894"/>
      <c r="B151" s="873"/>
      <c r="C151" s="356"/>
      <c r="D151" s="3" t="s">
        <v>1187</v>
      </c>
      <c r="E151" s="478"/>
      <c r="F151" s="478"/>
      <c r="G151" s="478"/>
      <c r="H151" s="478"/>
      <c r="I151" s="478"/>
      <c r="J151" s="478"/>
      <c r="K151" s="478"/>
      <c r="L151" s="478"/>
      <c r="M151" s="7">
        <f>SUM(M136:M150)</f>
        <v>24</v>
      </c>
      <c r="N151" s="7">
        <f>SUM(N136:N150)</f>
        <v>36</v>
      </c>
      <c r="O151" s="7">
        <f>SUM(O136:O150)</f>
        <v>41</v>
      </c>
      <c r="P151" s="7">
        <f>SUM(P136:P150)</f>
        <v>20</v>
      </c>
    </row>
    <row r="152" spans="1:18" ht="19.5" thickBot="1" x14ac:dyDescent="0.25">
      <c r="A152" s="894"/>
      <c r="B152" s="873"/>
      <c r="C152" s="356"/>
      <c r="D152" s="3" t="s">
        <v>1188</v>
      </c>
      <c r="E152" s="478"/>
      <c r="F152" s="478"/>
      <c r="G152" s="478"/>
      <c r="H152" s="478"/>
      <c r="I152" s="478"/>
      <c r="J152" s="478"/>
      <c r="K152" s="478"/>
      <c r="L152" s="478"/>
      <c r="M152" s="130">
        <f t="shared" ref="M152:O152" si="13">(M151*1.73*220*0.9)/1000</f>
        <v>8.2209599999999998</v>
      </c>
      <c r="N152" s="130">
        <f t="shared" si="13"/>
        <v>12.331440000000001</v>
      </c>
      <c r="O152" s="130">
        <f t="shared" si="13"/>
        <v>14.044139999999999</v>
      </c>
      <c r="P152" s="131"/>
      <c r="Q152" s="156"/>
    </row>
    <row r="153" spans="1:18" ht="18.75" thickBot="1" x14ac:dyDescent="0.25">
      <c r="A153" s="894"/>
      <c r="B153" s="873"/>
      <c r="C153" s="356"/>
      <c r="D153" s="3" t="s">
        <v>1189</v>
      </c>
      <c r="E153" s="479"/>
      <c r="F153" s="479"/>
      <c r="G153" s="479"/>
      <c r="H153" s="479"/>
      <c r="I153" s="479"/>
      <c r="J153" s="479"/>
      <c r="K153" s="479"/>
      <c r="L153" s="479"/>
      <c r="M153" s="869">
        <f>(M152+N152+O152)</f>
        <v>34.596539999999997</v>
      </c>
      <c r="N153" s="870"/>
      <c r="O153" s="870"/>
      <c r="P153" s="871"/>
      <c r="Q153" s="156"/>
    </row>
    <row r="154" spans="1:18" ht="18.75" thickBot="1" x14ac:dyDescent="0.25">
      <c r="A154" s="894"/>
      <c r="B154" s="873"/>
      <c r="C154" s="357"/>
      <c r="D154" s="885"/>
      <c r="E154" s="881"/>
      <c r="F154" s="881"/>
      <c r="G154" s="881"/>
      <c r="H154" s="881"/>
      <c r="I154" s="881"/>
      <c r="J154" s="881"/>
      <c r="K154" s="881"/>
      <c r="L154" s="881"/>
      <c r="M154" s="881"/>
      <c r="N154" s="881"/>
      <c r="O154" s="881"/>
      <c r="P154" s="882"/>
      <c r="Q154" s="156"/>
    </row>
    <row r="155" spans="1:18" ht="41.25" thickBot="1" x14ac:dyDescent="0.25">
      <c r="A155" s="894"/>
      <c r="B155" s="873"/>
      <c r="C155" s="754"/>
      <c r="D155" s="755" t="s">
        <v>1200</v>
      </c>
      <c r="E155" s="687" t="s">
        <v>1314</v>
      </c>
      <c r="F155" s="687" t="s">
        <v>1381</v>
      </c>
      <c r="G155" s="475" t="s">
        <v>1415</v>
      </c>
      <c r="H155" s="681" t="s">
        <v>1416</v>
      </c>
      <c r="I155" s="475" t="s">
        <v>1417</v>
      </c>
      <c r="J155" s="681" t="s">
        <v>1319</v>
      </c>
      <c r="K155" s="475" t="s">
        <v>1418</v>
      </c>
      <c r="L155" s="475" t="s">
        <v>1419</v>
      </c>
      <c r="M155" s="124" t="str">
        <f>'Данные по ТП'!C9</f>
        <v>ТМ-400/10</v>
      </c>
      <c r="N155" s="125" t="s">
        <v>1225</v>
      </c>
      <c r="O155" s="124" t="s">
        <v>5</v>
      </c>
      <c r="P155" s="220">
        <f>'Данные по ТП'!F9</f>
        <v>9038</v>
      </c>
    </row>
    <row r="156" spans="1:18" ht="19.5" thickBot="1" x14ac:dyDescent="0.25">
      <c r="A156" s="894"/>
      <c r="B156" s="873"/>
      <c r="C156" s="746">
        <v>5</v>
      </c>
      <c r="D156" s="138" t="s">
        <v>1410</v>
      </c>
      <c r="E156" s="750">
        <v>75.599999999999994</v>
      </c>
      <c r="F156" s="684">
        <f>((O156*1.73*220*0.9)/1000)+((N156*1.73*220*0.9)/1000)+((M156*1.73*220*0.9)/1000)</f>
        <v>0</v>
      </c>
      <c r="G156" s="845"/>
      <c r="H156" s="845"/>
      <c r="I156" s="845"/>
      <c r="J156" s="845"/>
      <c r="K156" s="845"/>
      <c r="L156" s="845"/>
      <c r="M156" s="141">
        <v>0</v>
      </c>
      <c r="N156" s="141">
        <v>0</v>
      </c>
      <c r="O156" s="141">
        <v>0</v>
      </c>
      <c r="P156" s="141">
        <v>0</v>
      </c>
      <c r="Q156" s="668"/>
      <c r="R156" s="668"/>
    </row>
    <row r="157" spans="1:18" ht="19.5" thickBot="1" x14ac:dyDescent="0.25">
      <c r="A157" s="894"/>
      <c r="B157" s="873"/>
      <c r="C157" s="746">
        <v>6</v>
      </c>
      <c r="D157" s="138" t="s">
        <v>15</v>
      </c>
      <c r="E157" s="750">
        <v>75.599999999999994</v>
      </c>
      <c r="F157" s="684">
        <f>((O157*1.73*220*0.9)/1000)+((N157*1.73*220*0.9)/1000)+((M157*1.73*220*0.9)/1000)</f>
        <v>0</v>
      </c>
      <c r="G157" s="846"/>
      <c r="H157" s="846"/>
      <c r="I157" s="846"/>
      <c r="J157" s="846"/>
      <c r="K157" s="846"/>
      <c r="L157" s="846"/>
      <c r="M157" s="672">
        <v>0</v>
      </c>
      <c r="N157" s="672">
        <v>0</v>
      </c>
      <c r="O157" s="672">
        <v>0</v>
      </c>
      <c r="P157" s="672">
        <v>0</v>
      </c>
    </row>
    <row r="158" spans="1:18" ht="18.75" customHeight="1" thickBot="1" x14ac:dyDescent="0.25">
      <c r="A158" s="894"/>
      <c r="B158" s="873"/>
      <c r="C158" s="746">
        <v>7</v>
      </c>
      <c r="D158" s="138" t="s">
        <v>833</v>
      </c>
      <c r="E158" s="476" t="s">
        <v>1332</v>
      </c>
      <c r="F158" s="684">
        <f t="shared" ref="F158" si="14">((O158*1.73*220*0.9)/1000)+((N158*1.73*220*0.9)/1000)+((M158*1.73*220*0.9)/1000)</f>
        <v>10.961279999999999</v>
      </c>
      <c r="G158" s="655"/>
      <c r="H158" s="655"/>
      <c r="I158" s="655"/>
      <c r="J158" s="655"/>
      <c r="K158" s="655"/>
      <c r="L158" s="655"/>
      <c r="M158" s="672">
        <v>13</v>
      </c>
      <c r="N158" s="672">
        <v>7</v>
      </c>
      <c r="O158" s="672">
        <v>12</v>
      </c>
      <c r="P158" s="672">
        <v>7</v>
      </c>
      <c r="Q158" s="668"/>
      <c r="R158" s="668"/>
    </row>
    <row r="159" spans="1:18" ht="19.5" thickBot="1" x14ac:dyDescent="0.25">
      <c r="A159" s="894"/>
      <c r="B159" s="873"/>
      <c r="C159" s="746">
        <v>8</v>
      </c>
      <c r="D159" s="138" t="s">
        <v>1648</v>
      </c>
      <c r="E159" s="476" t="s">
        <v>1392</v>
      </c>
      <c r="F159" s="684">
        <f t="shared" ref="F159" si="15">((O159*1.73*220*0.9)/1000)+((N159*1.73*220*0.9)/1000)+((M159*1.73*220*0.9)/1000)</f>
        <v>8.2209599999999998</v>
      </c>
      <c r="G159" s="655"/>
      <c r="H159" s="655"/>
      <c r="I159" s="655"/>
      <c r="J159" s="655"/>
      <c r="K159" s="655"/>
      <c r="L159" s="655"/>
      <c r="M159" s="673">
        <v>18</v>
      </c>
      <c r="N159" s="673">
        <v>6</v>
      </c>
      <c r="O159" s="673"/>
      <c r="P159" s="673">
        <v>17</v>
      </c>
      <c r="R159" s="669"/>
    </row>
    <row r="160" spans="1:18" ht="19.5" thickBot="1" x14ac:dyDescent="0.25">
      <c r="A160" s="894"/>
      <c r="B160" s="873"/>
      <c r="C160" s="746">
        <v>10</v>
      </c>
      <c r="D160" s="138"/>
      <c r="E160" s="476"/>
      <c r="F160" s="684"/>
      <c r="G160" s="655"/>
      <c r="H160" s="655"/>
      <c r="I160" s="655"/>
      <c r="J160" s="655"/>
      <c r="K160" s="655"/>
      <c r="L160" s="655"/>
      <c r="M160" s="672"/>
      <c r="N160" s="672"/>
      <c r="O160" s="672"/>
      <c r="P160" s="672"/>
      <c r="Q160" s="668"/>
      <c r="R160" s="668"/>
    </row>
    <row r="161" spans="1:18" ht="19.5" thickBot="1" x14ac:dyDescent="0.25">
      <c r="A161" s="894"/>
      <c r="B161" s="873"/>
      <c r="C161" s="746">
        <v>12</v>
      </c>
      <c r="D161" s="138" t="s">
        <v>1697</v>
      </c>
      <c r="E161" s="476" t="s">
        <v>1393</v>
      </c>
      <c r="F161" s="684">
        <f t="shared" ref="F161" si="16">((O161*1.73*220*0.9)/1000)+((N161*1.73*220*0.9)/1000)+((M161*1.73*220*0.9)/1000)</f>
        <v>0</v>
      </c>
      <c r="G161" s="655"/>
      <c r="H161" s="655"/>
      <c r="I161" s="655"/>
      <c r="J161" s="655"/>
      <c r="K161" s="655"/>
      <c r="L161" s="655"/>
      <c r="M161" s="672">
        <v>0</v>
      </c>
      <c r="N161" s="672">
        <v>0</v>
      </c>
      <c r="O161" s="672">
        <v>0</v>
      </c>
      <c r="P161" s="672">
        <v>0</v>
      </c>
    </row>
    <row r="162" spans="1:18" ht="19.5" thickBot="1" x14ac:dyDescent="0.25">
      <c r="A162" s="894"/>
      <c r="B162" s="873"/>
      <c r="C162" s="746">
        <v>13</v>
      </c>
      <c r="D162" s="138" t="s">
        <v>1411</v>
      </c>
      <c r="E162" s="476" t="s">
        <v>1394</v>
      </c>
      <c r="F162" s="684">
        <f t="shared" ref="F162" si="17">((O162*1.73*220*0.9)/1000)+((N162*1.73*220*0.9)/1000)+((M162*1.73*220*0.9)/1000)</f>
        <v>0</v>
      </c>
      <c r="G162" s="655"/>
      <c r="H162" s="655"/>
      <c r="I162" s="655"/>
      <c r="J162" s="655"/>
      <c r="K162" s="655"/>
      <c r="L162" s="655"/>
      <c r="M162" s="672"/>
      <c r="N162" s="672"/>
      <c r="O162" s="672"/>
      <c r="P162" s="672"/>
      <c r="Q162" s="668"/>
      <c r="R162" s="668"/>
    </row>
    <row r="163" spans="1:18" ht="19.5" thickBot="1" x14ac:dyDescent="0.25">
      <c r="A163" s="894"/>
      <c r="B163" s="873"/>
      <c r="C163" s="746">
        <v>14</v>
      </c>
      <c r="D163" s="138" t="s">
        <v>1412</v>
      </c>
      <c r="E163" s="476" t="s">
        <v>1332</v>
      </c>
      <c r="F163" s="684">
        <f t="shared" ref="F163" si="18">((O163*1.73*220*0.9)/1000)+((N163*1.73*220*0.9)/1000)+((M163*1.73*220*0.9)/1000)</f>
        <v>5.8231799999999998</v>
      </c>
      <c r="G163" s="655"/>
      <c r="H163" s="655"/>
      <c r="I163" s="655"/>
      <c r="J163" s="655"/>
      <c r="K163" s="655"/>
      <c r="L163" s="655"/>
      <c r="M163" s="672">
        <v>1</v>
      </c>
      <c r="N163" s="672">
        <v>16</v>
      </c>
      <c r="O163" s="672">
        <v>0</v>
      </c>
      <c r="P163" s="672">
        <v>14</v>
      </c>
    </row>
    <row r="164" spans="1:18" ht="19.5" thickBot="1" x14ac:dyDescent="0.25">
      <c r="A164" s="894"/>
      <c r="B164" s="873"/>
      <c r="C164" s="746"/>
      <c r="D164" s="138"/>
      <c r="E164" s="476"/>
      <c r="F164" s="684"/>
      <c r="G164" s="655"/>
      <c r="H164" s="655"/>
      <c r="I164" s="655"/>
      <c r="J164" s="655"/>
      <c r="K164" s="655"/>
      <c r="L164" s="655"/>
      <c r="M164" s="664"/>
      <c r="N164" s="664"/>
      <c r="O164" s="664"/>
      <c r="P164" s="664"/>
      <c r="Q164" s="668"/>
      <c r="R164" s="668"/>
    </row>
    <row r="165" spans="1:18" ht="19.5" thickBot="1" x14ac:dyDescent="0.25">
      <c r="A165" s="894"/>
      <c r="B165" s="873"/>
      <c r="C165" s="746"/>
      <c r="D165" s="138"/>
      <c r="E165" s="476"/>
      <c r="F165" s="684"/>
      <c r="G165" s="655"/>
      <c r="H165" s="655"/>
      <c r="I165" s="655"/>
      <c r="J165" s="655"/>
      <c r="K165" s="655"/>
      <c r="L165" s="655"/>
      <c r="M165" s="664"/>
      <c r="N165" s="664"/>
      <c r="O165" s="664"/>
      <c r="P165" s="664"/>
    </row>
    <row r="166" spans="1:18" ht="19.5" thickBot="1" x14ac:dyDescent="0.25">
      <c r="A166" s="894"/>
      <c r="B166" s="873"/>
      <c r="C166" s="746"/>
      <c r="D166" s="138"/>
      <c r="E166" s="476"/>
      <c r="F166" s="684"/>
      <c r="G166" s="655"/>
      <c r="H166" s="655"/>
      <c r="I166" s="655"/>
      <c r="J166" s="655"/>
      <c r="K166" s="655"/>
      <c r="L166" s="655"/>
      <c r="M166" s="664"/>
      <c r="N166" s="664"/>
      <c r="O166" s="664"/>
      <c r="P166" s="664"/>
    </row>
    <row r="167" spans="1:18" ht="19.5" thickBot="1" x14ac:dyDescent="0.25">
      <c r="A167" s="894"/>
      <c r="B167" s="873"/>
      <c r="C167" s="746"/>
      <c r="D167" s="138"/>
      <c r="E167" s="476"/>
      <c r="F167" s="684"/>
      <c r="G167" s="655"/>
      <c r="H167" s="655"/>
      <c r="I167" s="655"/>
      <c r="J167" s="655"/>
      <c r="K167" s="655"/>
      <c r="L167" s="655"/>
      <c r="M167" s="664"/>
      <c r="N167" s="664"/>
      <c r="O167" s="664"/>
      <c r="P167" s="664"/>
      <c r="Q167" s="668"/>
      <c r="R167" s="668"/>
    </row>
    <row r="168" spans="1:18" ht="19.5" thickBot="1" x14ac:dyDescent="0.25">
      <c r="A168" s="894"/>
      <c r="B168" s="873"/>
      <c r="C168" s="746"/>
      <c r="D168" s="138"/>
      <c r="E168" s="476"/>
      <c r="F168" s="684"/>
      <c r="G168" s="655"/>
      <c r="H168" s="655"/>
      <c r="I168" s="655"/>
      <c r="J168" s="655"/>
      <c r="K168" s="655"/>
      <c r="L168" s="655"/>
      <c r="M168" s="664"/>
      <c r="N168" s="664"/>
      <c r="O168" s="664"/>
      <c r="P168" s="664"/>
    </row>
    <row r="169" spans="1:18" ht="19.5" thickBot="1" x14ac:dyDescent="0.25">
      <c r="A169" s="894"/>
      <c r="B169" s="873"/>
      <c r="C169" s="746"/>
      <c r="D169" s="138"/>
      <c r="E169" s="476"/>
      <c r="F169" s="476"/>
      <c r="G169" s="477"/>
      <c r="H169" s="477"/>
      <c r="I169" s="477"/>
      <c r="J169" s="477"/>
      <c r="K169" s="477"/>
      <c r="L169" s="477"/>
      <c r="M169" s="341"/>
      <c r="N169" s="341"/>
      <c r="O169" s="341"/>
      <c r="P169" s="341"/>
      <c r="Q169" s="668"/>
      <c r="R169" s="668"/>
    </row>
    <row r="170" spans="1:18" ht="19.5" thickBot="1" x14ac:dyDescent="0.25">
      <c r="A170" s="894"/>
      <c r="B170" s="873"/>
      <c r="C170" s="746"/>
      <c r="D170" s="138"/>
      <c r="E170" s="476"/>
      <c r="F170" s="476"/>
      <c r="G170" s="477"/>
      <c r="H170" s="477"/>
      <c r="I170" s="477"/>
      <c r="J170" s="477"/>
      <c r="K170" s="477"/>
      <c r="L170" s="477"/>
      <c r="M170" s="341"/>
      <c r="N170" s="341"/>
      <c r="O170" s="341"/>
      <c r="P170" s="341"/>
    </row>
    <row r="171" spans="1:18" ht="19.5" thickBot="1" x14ac:dyDescent="0.25">
      <c r="A171" s="894"/>
      <c r="B171" s="873"/>
      <c r="C171" s="746"/>
      <c r="D171" s="138"/>
      <c r="E171" s="476"/>
      <c r="F171" s="476"/>
      <c r="G171" s="477"/>
      <c r="H171" s="477"/>
      <c r="I171" s="477"/>
      <c r="J171" s="477"/>
      <c r="K171" s="477"/>
      <c r="L171" s="477"/>
      <c r="M171" s="341"/>
      <c r="N171" s="341"/>
      <c r="O171" s="341"/>
      <c r="P171" s="341"/>
    </row>
    <row r="172" spans="1:18" ht="19.5" thickBot="1" x14ac:dyDescent="0.25">
      <c r="A172" s="894"/>
      <c r="B172" s="873"/>
      <c r="C172" s="356"/>
      <c r="D172" s="3" t="s">
        <v>1186</v>
      </c>
      <c r="E172" s="478"/>
      <c r="F172" s="478"/>
      <c r="G172" s="478"/>
      <c r="H172" s="478"/>
      <c r="I172" s="478"/>
      <c r="J172" s="478"/>
      <c r="K172" s="478"/>
      <c r="L172" s="478"/>
      <c r="M172" s="7">
        <f>SUM(M156:M171)</f>
        <v>32</v>
      </c>
      <c r="N172" s="7">
        <f>SUM(N156:N171)</f>
        <v>29</v>
      </c>
      <c r="O172" s="7">
        <f>SUM(O156:O171)</f>
        <v>12</v>
      </c>
      <c r="P172" s="7">
        <f>SUM(P156:P171)</f>
        <v>38</v>
      </c>
    </row>
    <row r="173" spans="1:18" ht="19.5" thickBot="1" x14ac:dyDescent="0.25">
      <c r="A173" s="894"/>
      <c r="B173" s="873"/>
      <c r="C173" s="356"/>
      <c r="D173" s="3" t="s">
        <v>1188</v>
      </c>
      <c r="E173" s="478"/>
      <c r="F173" s="478"/>
      <c r="G173" s="478"/>
      <c r="H173" s="478"/>
      <c r="I173" s="478"/>
      <c r="J173" s="478"/>
      <c r="K173" s="478"/>
      <c r="L173" s="478"/>
      <c r="M173" s="130">
        <f t="shared" ref="M173:O173" si="19">(M172*1.73*220*0.9)/1000</f>
        <v>10.96128</v>
      </c>
      <c r="N173" s="130">
        <f t="shared" si="19"/>
        <v>9.9336599999999997</v>
      </c>
      <c r="O173" s="130">
        <f t="shared" si="19"/>
        <v>4.1104799999999999</v>
      </c>
      <c r="P173" s="131"/>
      <c r="Q173" s="156"/>
    </row>
    <row r="174" spans="1:18" ht="18.75" thickBot="1" x14ac:dyDescent="0.25">
      <c r="A174" s="894"/>
      <c r="B174" s="873"/>
      <c r="C174" s="356"/>
      <c r="D174" s="3" t="s">
        <v>1190</v>
      </c>
      <c r="E174" s="479"/>
      <c r="F174" s="479"/>
      <c r="G174" s="479"/>
      <c r="H174" s="479"/>
      <c r="I174" s="479"/>
      <c r="J174" s="479"/>
      <c r="K174" s="479"/>
      <c r="L174" s="479"/>
      <c r="M174" s="869">
        <f>(M173+N173+O173)</f>
        <v>25.005419999999997</v>
      </c>
      <c r="N174" s="870"/>
      <c r="O174" s="870"/>
      <c r="P174" s="871"/>
    </row>
    <row r="175" spans="1:18" ht="21" thickBot="1" x14ac:dyDescent="0.25">
      <c r="A175" s="895"/>
      <c r="B175" s="874"/>
      <c r="C175" s="360"/>
      <c r="D175" s="9" t="s">
        <v>53</v>
      </c>
      <c r="E175" s="481"/>
      <c r="F175" s="481"/>
      <c r="G175" s="481"/>
      <c r="H175" s="481"/>
      <c r="I175" s="481"/>
      <c r="J175" s="481"/>
      <c r="K175" s="481"/>
      <c r="L175" s="481"/>
      <c r="M175" s="12">
        <f>M172+M151</f>
        <v>56</v>
      </c>
      <c r="N175" s="12">
        <f>N172+N151</f>
        <v>65</v>
      </c>
      <c r="O175" s="12">
        <f>O172+O151</f>
        <v>53</v>
      </c>
      <c r="P175" s="12">
        <f>P172+P151</f>
        <v>58</v>
      </c>
    </row>
    <row r="176" spans="1:18" ht="39" customHeight="1" thickBot="1" x14ac:dyDescent="0.3">
      <c r="A176" s="594"/>
      <c r="B176" s="594"/>
      <c r="C176" s="594"/>
      <c r="D176" s="598" t="str">
        <f>HYPERLINK("#Оглавление!h5","&lt;&lt;&lt;&lt;&lt;")</f>
        <v>&lt;&lt;&lt;&lt;&lt;</v>
      </c>
      <c r="E176" s="594"/>
      <c r="F176" s="594"/>
      <c r="G176" s="594"/>
      <c r="H176" s="594"/>
      <c r="I176" s="594"/>
      <c r="J176" s="594"/>
      <c r="K176" s="594"/>
      <c r="L176" s="594"/>
      <c r="M176" s="594"/>
      <c r="N176" s="594"/>
      <c r="O176" s="594"/>
      <c r="P176" s="594"/>
    </row>
    <row r="177" spans="1:18" ht="41.25" thickBot="1" x14ac:dyDescent="0.25">
      <c r="A177" s="145">
        <v>44867</v>
      </c>
      <c r="B177" s="1"/>
      <c r="C177" s="347"/>
      <c r="D177" s="123" t="s">
        <v>1224</v>
      </c>
      <c r="E177" s="475" t="s">
        <v>1314</v>
      </c>
      <c r="F177" s="475" t="s">
        <v>1381</v>
      </c>
      <c r="G177" s="475" t="s">
        <v>1415</v>
      </c>
      <c r="H177" s="681" t="s">
        <v>1416</v>
      </c>
      <c r="I177" s="475" t="s">
        <v>1417</v>
      </c>
      <c r="J177" s="681" t="s">
        <v>1319</v>
      </c>
      <c r="K177" s="475" t="s">
        <v>1418</v>
      </c>
      <c r="L177" s="475" t="s">
        <v>1419</v>
      </c>
      <c r="M177" s="124" t="str">
        <f>'Данные по ТП'!C10</f>
        <v>ТМ-250/10</v>
      </c>
      <c r="N177" s="125" t="s">
        <v>1225</v>
      </c>
      <c r="O177" s="124" t="s">
        <v>5</v>
      </c>
      <c r="P177" s="126">
        <f>'Данные по ТП'!F10</f>
        <v>8058</v>
      </c>
    </row>
    <row r="178" spans="1:18" ht="19.5" thickBot="1" x14ac:dyDescent="0.25">
      <c r="A178" s="850" t="s">
        <v>1693</v>
      </c>
      <c r="B178" s="872" t="s">
        <v>51</v>
      </c>
      <c r="C178" s="745">
        <v>1</v>
      </c>
      <c r="D178" s="138" t="s">
        <v>1420</v>
      </c>
      <c r="E178" s="663"/>
      <c r="F178" s="655"/>
      <c r="G178" s="845"/>
      <c r="H178" s="845"/>
      <c r="I178" s="845"/>
      <c r="J178" s="845"/>
      <c r="K178" s="845"/>
      <c r="L178" s="845"/>
      <c r="M178" s="141"/>
      <c r="N178" s="141"/>
      <c r="O178" s="141"/>
      <c r="P178" s="141"/>
      <c r="Q178" s="668"/>
      <c r="R178" s="668"/>
    </row>
    <row r="179" spans="1:18" ht="19.5" thickBot="1" x14ac:dyDescent="0.25">
      <c r="A179" s="888"/>
      <c r="B179" s="886"/>
      <c r="C179" s="745">
        <v>2</v>
      </c>
      <c r="D179" s="138" t="s">
        <v>1421</v>
      </c>
      <c r="E179" s="662"/>
      <c r="F179" s="655"/>
      <c r="G179" s="846"/>
      <c r="H179" s="846"/>
      <c r="I179" s="846"/>
      <c r="J179" s="846"/>
      <c r="K179" s="846"/>
      <c r="L179" s="846"/>
      <c r="M179" s="141"/>
      <c r="N179" s="141"/>
      <c r="O179" s="141"/>
      <c r="P179" s="141"/>
    </row>
    <row r="180" spans="1:18" ht="19.5" thickBot="1" x14ac:dyDescent="0.25">
      <c r="A180" s="888"/>
      <c r="B180" s="886"/>
      <c r="C180" s="745">
        <v>3</v>
      </c>
      <c r="D180" s="138"/>
      <c r="E180" s="477"/>
      <c r="F180" s="655"/>
      <c r="G180" s="655"/>
      <c r="H180" s="655"/>
      <c r="I180" s="655"/>
      <c r="J180" s="655"/>
      <c r="K180" s="655"/>
      <c r="L180" s="655"/>
      <c r="M180" s="141"/>
      <c r="N180" s="141"/>
      <c r="O180" s="141"/>
      <c r="P180" s="141"/>
      <c r="Q180" s="668"/>
      <c r="R180" s="668"/>
    </row>
    <row r="181" spans="1:18" ht="19.5" thickBot="1" x14ac:dyDescent="0.25">
      <c r="A181" s="888"/>
      <c r="B181" s="886"/>
      <c r="C181" s="745">
        <v>4</v>
      </c>
      <c r="D181" s="138" t="s">
        <v>1422</v>
      </c>
      <c r="E181" s="477"/>
      <c r="F181" s="655"/>
      <c r="G181" s="655"/>
      <c r="H181" s="655"/>
      <c r="I181" s="655"/>
      <c r="J181" s="655"/>
      <c r="K181" s="655"/>
      <c r="L181" s="655"/>
      <c r="M181" s="141">
        <v>0</v>
      </c>
      <c r="N181" s="141">
        <v>0</v>
      </c>
      <c r="O181" s="141">
        <v>0</v>
      </c>
      <c r="P181" s="141">
        <v>0</v>
      </c>
      <c r="R181" s="669"/>
    </row>
    <row r="182" spans="1:18" ht="19.5" customHeight="1" thickBot="1" x14ac:dyDescent="0.25">
      <c r="A182" s="888"/>
      <c r="B182" s="886"/>
      <c r="C182" s="745">
        <v>13</v>
      </c>
      <c r="D182" s="138"/>
      <c r="E182" s="659"/>
      <c r="F182" s="655"/>
      <c r="G182" s="655"/>
      <c r="H182" s="655"/>
      <c r="I182" s="655"/>
      <c r="J182" s="655"/>
      <c r="K182" s="655"/>
      <c r="L182" s="655"/>
      <c r="M182" s="141"/>
      <c r="N182" s="141"/>
      <c r="O182" s="141"/>
      <c r="P182" s="141"/>
      <c r="Q182" s="668"/>
      <c r="R182" s="668"/>
    </row>
    <row r="183" spans="1:18" ht="19.5" customHeight="1" thickBot="1" x14ac:dyDescent="0.25">
      <c r="A183" s="888"/>
      <c r="B183" s="886"/>
      <c r="C183" s="745">
        <v>14</v>
      </c>
      <c r="D183" s="138"/>
      <c r="E183" s="476"/>
      <c r="F183" s="655"/>
      <c r="G183" s="655"/>
      <c r="H183" s="655"/>
      <c r="I183" s="655"/>
      <c r="J183" s="655"/>
      <c r="K183" s="655"/>
      <c r="L183" s="655"/>
      <c r="M183" s="341"/>
      <c r="N183" s="341"/>
      <c r="O183" s="341"/>
      <c r="P183" s="341"/>
    </row>
    <row r="184" spans="1:18" ht="19.5" customHeight="1" thickBot="1" x14ac:dyDescent="0.25">
      <c r="A184" s="888"/>
      <c r="B184" s="886"/>
      <c r="C184" s="745">
        <v>15</v>
      </c>
      <c r="D184" s="138"/>
      <c r="E184" s="477"/>
      <c r="F184" s="655"/>
      <c r="G184" s="655"/>
      <c r="H184" s="655"/>
      <c r="I184" s="655"/>
      <c r="J184" s="655"/>
      <c r="K184" s="655"/>
      <c r="L184" s="655"/>
      <c r="M184" s="664"/>
      <c r="N184" s="664"/>
      <c r="O184" s="664"/>
      <c r="P184" s="664"/>
      <c r="Q184" s="668"/>
      <c r="R184" s="668"/>
    </row>
    <row r="185" spans="1:18" ht="19.5" customHeight="1" thickBot="1" x14ac:dyDescent="0.25">
      <c r="A185" s="888"/>
      <c r="B185" s="886"/>
      <c r="C185" s="745">
        <v>16</v>
      </c>
      <c r="D185" s="138" t="s">
        <v>1423</v>
      </c>
      <c r="E185" s="477"/>
      <c r="F185" s="655"/>
      <c r="G185" s="655"/>
      <c r="H185" s="655"/>
      <c r="I185" s="655"/>
      <c r="J185" s="655"/>
      <c r="K185" s="655"/>
      <c r="L185" s="655"/>
      <c r="M185" s="664">
        <v>10</v>
      </c>
      <c r="N185" s="664">
        <v>5</v>
      </c>
      <c r="O185" s="664">
        <v>5</v>
      </c>
      <c r="P185" s="664">
        <v>2</v>
      </c>
    </row>
    <row r="186" spans="1:18" ht="19.5" customHeight="1" thickBot="1" x14ac:dyDescent="0.25">
      <c r="A186" s="888"/>
      <c r="B186" s="886"/>
      <c r="C186" s="745"/>
      <c r="D186" s="138"/>
      <c r="E186" s="477"/>
      <c r="F186" s="655"/>
      <c r="G186" s="655"/>
      <c r="H186" s="655"/>
      <c r="I186" s="655"/>
      <c r="J186" s="655"/>
      <c r="K186" s="655"/>
      <c r="L186" s="655"/>
      <c r="M186" s="664"/>
      <c r="N186" s="664"/>
      <c r="O186" s="664"/>
      <c r="P186" s="664"/>
      <c r="Q186" s="668"/>
      <c r="R186" s="668"/>
    </row>
    <row r="187" spans="1:18" ht="19.5" customHeight="1" thickBot="1" x14ac:dyDescent="0.25">
      <c r="A187" s="888"/>
      <c r="B187" s="886"/>
      <c r="C187" s="745"/>
      <c r="D187" s="138"/>
      <c r="E187" s="477"/>
      <c r="F187" s="655"/>
      <c r="G187" s="655"/>
      <c r="H187" s="655"/>
      <c r="I187" s="655"/>
      <c r="J187" s="655"/>
      <c r="K187" s="655"/>
      <c r="L187" s="655"/>
      <c r="M187" s="664"/>
      <c r="N187" s="664"/>
      <c r="O187" s="664"/>
      <c r="P187" s="664"/>
    </row>
    <row r="188" spans="1:18" ht="19.5" customHeight="1" thickBot="1" x14ac:dyDescent="0.25">
      <c r="A188" s="888"/>
      <c r="B188" s="886"/>
      <c r="C188" s="745"/>
      <c r="D188" s="138"/>
      <c r="E188" s="477"/>
      <c r="F188" s="655"/>
      <c r="G188" s="655"/>
      <c r="H188" s="655"/>
      <c r="I188" s="655"/>
      <c r="J188" s="655"/>
      <c r="K188" s="655"/>
      <c r="L188" s="655"/>
      <c r="M188" s="664"/>
      <c r="N188" s="664"/>
      <c r="O188" s="664"/>
      <c r="P188" s="664"/>
    </row>
    <row r="189" spans="1:18" ht="19.5" customHeight="1" thickBot="1" x14ac:dyDescent="0.25">
      <c r="A189" s="888"/>
      <c r="B189" s="886"/>
      <c r="C189" s="745"/>
      <c r="D189" s="138"/>
      <c r="E189" s="477"/>
      <c r="F189" s="655"/>
      <c r="G189" s="655"/>
      <c r="H189" s="655"/>
      <c r="I189" s="655"/>
      <c r="J189" s="655"/>
      <c r="K189" s="655"/>
      <c r="L189" s="655"/>
      <c r="M189" s="664"/>
      <c r="N189" s="664"/>
      <c r="O189" s="664"/>
      <c r="P189" s="664"/>
      <c r="Q189" s="668"/>
      <c r="R189" s="668"/>
    </row>
    <row r="190" spans="1:18" ht="18.75" customHeight="1" thickBot="1" x14ac:dyDescent="0.25">
      <c r="A190" s="888"/>
      <c r="B190" s="886"/>
      <c r="C190" s="745"/>
      <c r="D190" s="138"/>
      <c r="E190" s="477"/>
      <c r="F190" s="655"/>
      <c r="G190" s="655"/>
      <c r="H190" s="655"/>
      <c r="I190" s="655"/>
      <c r="J190" s="655"/>
      <c r="K190" s="655"/>
      <c r="L190" s="655"/>
      <c r="M190" s="141"/>
      <c r="N190" s="141"/>
      <c r="O190" s="141"/>
      <c r="P190" s="141"/>
    </row>
    <row r="191" spans="1:18" ht="18.75" customHeight="1" thickBot="1" x14ac:dyDescent="0.25">
      <c r="A191" s="888"/>
      <c r="B191" s="886"/>
      <c r="C191" s="745"/>
      <c r="D191" s="138"/>
      <c r="E191" s="477"/>
      <c r="F191" s="477"/>
      <c r="G191" s="477"/>
      <c r="H191" s="477"/>
      <c r="I191" s="477"/>
      <c r="J191" s="477"/>
      <c r="K191" s="477"/>
      <c r="L191" s="477"/>
      <c r="M191" s="341"/>
      <c r="N191" s="341"/>
      <c r="O191" s="341"/>
      <c r="P191" s="341"/>
      <c r="Q191" s="668"/>
      <c r="R191" s="668"/>
    </row>
    <row r="192" spans="1:18" ht="19.5" thickBot="1" x14ac:dyDescent="0.25">
      <c r="A192" s="888"/>
      <c r="B192" s="886"/>
      <c r="C192" s="348"/>
      <c r="D192" s="3" t="s">
        <v>1187</v>
      </c>
      <c r="E192" s="478"/>
      <c r="F192" s="478"/>
      <c r="G192" s="478"/>
      <c r="H192" s="478"/>
      <c r="I192" s="478"/>
      <c r="J192" s="478"/>
      <c r="K192" s="478"/>
      <c r="L192" s="478"/>
      <c r="M192" s="11">
        <f>SUM(M178:M190)</f>
        <v>10</v>
      </c>
      <c r="N192" s="11">
        <f>SUM(N178:N190)</f>
        <v>5</v>
      </c>
      <c r="O192" s="11">
        <f>SUM(O178:O190)</f>
        <v>5</v>
      </c>
      <c r="P192" s="11">
        <f>SUM(P178:P190)</f>
        <v>2</v>
      </c>
    </row>
    <row r="193" spans="1:18" ht="19.5" thickBot="1" x14ac:dyDescent="0.25">
      <c r="A193" s="888"/>
      <c r="B193" s="886"/>
      <c r="C193" s="348"/>
      <c r="D193" s="3" t="s">
        <v>1188</v>
      </c>
      <c r="E193" s="478"/>
      <c r="F193" s="478"/>
      <c r="G193" s="478"/>
      <c r="H193" s="478"/>
      <c r="I193" s="478"/>
      <c r="J193" s="478"/>
      <c r="K193" s="478"/>
      <c r="L193" s="478"/>
      <c r="M193" s="130">
        <f t="shared" ref="M193:O193" si="20">(M192*1.73*220*0.9)/1000</f>
        <v>3.4254000000000002</v>
      </c>
      <c r="N193" s="130">
        <f t="shared" si="20"/>
        <v>1.7127000000000001</v>
      </c>
      <c r="O193" s="130">
        <f t="shared" si="20"/>
        <v>1.7127000000000001</v>
      </c>
      <c r="P193" s="131"/>
      <c r="Q193" s="156"/>
    </row>
    <row r="194" spans="1:18" ht="19.5" thickBot="1" x14ac:dyDescent="0.25">
      <c r="A194" s="888"/>
      <c r="B194" s="886"/>
      <c r="C194" s="348"/>
      <c r="D194" s="3" t="s">
        <v>1189</v>
      </c>
      <c r="E194" s="479"/>
      <c r="F194" s="479"/>
      <c r="G194" s="479"/>
      <c r="H194" s="479"/>
      <c r="I194" s="479"/>
      <c r="J194" s="479"/>
      <c r="K194" s="479"/>
      <c r="L194" s="479"/>
      <c r="M194" s="869">
        <f>(M193+N193+O193)</f>
        <v>6.8508000000000004</v>
      </c>
      <c r="N194" s="870"/>
      <c r="O194" s="870"/>
      <c r="P194" s="871"/>
      <c r="Q194" s="156"/>
    </row>
    <row r="195" spans="1:18" ht="19.5" thickBot="1" x14ac:dyDescent="0.25">
      <c r="A195" s="888"/>
      <c r="B195" s="886"/>
      <c r="C195" s="349"/>
      <c r="D195" s="879"/>
      <c r="E195" s="880"/>
      <c r="F195" s="880"/>
      <c r="G195" s="881"/>
      <c r="H195" s="881"/>
      <c r="I195" s="881"/>
      <c r="J195" s="881"/>
      <c r="K195" s="881"/>
      <c r="L195" s="881"/>
      <c r="M195" s="881"/>
      <c r="N195" s="881"/>
      <c r="O195" s="881"/>
      <c r="P195" s="882"/>
      <c r="Q195" s="156"/>
    </row>
    <row r="196" spans="1:18" ht="41.25" thickBot="1" x14ac:dyDescent="0.25">
      <c r="A196" s="888"/>
      <c r="B196" s="886"/>
      <c r="C196" s="745"/>
      <c r="D196" s="758" t="s">
        <v>1200</v>
      </c>
      <c r="E196" s="475" t="s">
        <v>1314</v>
      </c>
      <c r="F196" s="475" t="s">
        <v>1381</v>
      </c>
      <c r="G196" s="475" t="s">
        <v>1415</v>
      </c>
      <c r="H196" s="681" t="s">
        <v>1416</v>
      </c>
      <c r="I196" s="475" t="s">
        <v>1417</v>
      </c>
      <c r="J196" s="681" t="s">
        <v>1319</v>
      </c>
      <c r="K196" s="475" t="s">
        <v>1418</v>
      </c>
      <c r="L196" s="475" t="s">
        <v>1419</v>
      </c>
      <c r="M196" s="124" t="str">
        <f>'Данные по ТП'!C11</f>
        <v>ТМ-400/10</v>
      </c>
      <c r="N196" s="125" t="s">
        <v>1225</v>
      </c>
      <c r="O196" s="124" t="s">
        <v>5</v>
      </c>
      <c r="P196" s="126">
        <f>'Данные по ТП'!F11</f>
        <v>23157</v>
      </c>
    </row>
    <row r="197" spans="1:18" ht="16.5" customHeight="1" thickBot="1" x14ac:dyDescent="0.25">
      <c r="A197" s="888"/>
      <c r="B197" s="886"/>
      <c r="C197" s="745">
        <v>5</v>
      </c>
      <c r="D197" s="138"/>
      <c r="E197" s="476"/>
      <c r="F197" s="684">
        <f>((O197*1.73*220*0.9)/1000)+((N197*1.73*220*0.9)/1000)+((M197*1.73*220*0.9)/1000)</f>
        <v>0</v>
      </c>
      <c r="G197" s="845">
        <v>226</v>
      </c>
      <c r="H197" s="845">
        <v>227</v>
      </c>
      <c r="I197" s="845">
        <v>226</v>
      </c>
      <c r="J197" s="845">
        <v>298</v>
      </c>
      <c r="K197" s="845">
        <v>396</v>
      </c>
      <c r="L197" s="845">
        <v>397</v>
      </c>
      <c r="M197" s="141"/>
      <c r="N197" s="141"/>
      <c r="O197" s="141"/>
      <c r="P197" s="141"/>
      <c r="Q197" s="668"/>
      <c r="R197" s="668"/>
    </row>
    <row r="198" spans="1:18" ht="19.5" thickBot="1" x14ac:dyDescent="0.25">
      <c r="A198" s="888"/>
      <c r="B198" s="886"/>
      <c r="C198" s="745">
        <v>6</v>
      </c>
      <c r="D198" s="138"/>
      <c r="E198" s="476"/>
      <c r="F198" s="684">
        <f t="shared" ref="F198:F204" si="21">((O198*1.73*220*0.9)/1000)+((N198*1.73*220*0.9)/1000)+((M198*1.73*220*0.9)/1000)</f>
        <v>0</v>
      </c>
      <c r="G198" s="846"/>
      <c r="H198" s="846"/>
      <c r="I198" s="846"/>
      <c r="J198" s="846"/>
      <c r="K198" s="846"/>
      <c r="L198" s="846"/>
      <c r="M198" s="141"/>
      <c r="N198" s="141"/>
      <c r="O198" s="141"/>
      <c r="P198" s="141"/>
    </row>
    <row r="199" spans="1:18" ht="19.5" thickBot="1" x14ac:dyDescent="0.25">
      <c r="A199" s="888"/>
      <c r="B199" s="886"/>
      <c r="C199" s="745">
        <v>7</v>
      </c>
      <c r="D199" s="138" t="s">
        <v>17</v>
      </c>
      <c r="E199" s="660">
        <v>45.94</v>
      </c>
      <c r="F199" s="684">
        <f t="shared" si="21"/>
        <v>9.9336599999999997</v>
      </c>
      <c r="G199" s="655"/>
      <c r="H199" s="655"/>
      <c r="I199" s="655"/>
      <c r="J199" s="655"/>
      <c r="K199" s="655"/>
      <c r="L199" s="655"/>
      <c r="M199" s="141">
        <v>1</v>
      </c>
      <c r="N199" s="141">
        <v>10</v>
      </c>
      <c r="O199" s="141">
        <v>18</v>
      </c>
      <c r="P199" s="141">
        <v>10</v>
      </c>
      <c r="Q199" s="668"/>
      <c r="R199" s="668"/>
    </row>
    <row r="200" spans="1:18" ht="19.5" thickBot="1" x14ac:dyDescent="0.25">
      <c r="A200" s="888"/>
      <c r="B200" s="886"/>
      <c r="C200" s="745">
        <v>8</v>
      </c>
      <c r="D200" s="138" t="s">
        <v>815</v>
      </c>
      <c r="E200" s="476" t="s">
        <v>1396</v>
      </c>
      <c r="F200" s="684">
        <f t="shared" si="21"/>
        <v>11.303820000000002</v>
      </c>
      <c r="G200" s="655"/>
      <c r="H200" s="655"/>
      <c r="I200" s="655"/>
      <c r="J200" s="655"/>
      <c r="K200" s="655"/>
      <c r="L200" s="655"/>
      <c r="M200" s="141">
        <v>12</v>
      </c>
      <c r="N200" s="141">
        <v>10</v>
      </c>
      <c r="O200" s="141">
        <v>11</v>
      </c>
      <c r="P200" s="141">
        <v>3</v>
      </c>
      <c r="R200" s="669"/>
    </row>
    <row r="201" spans="1:18" ht="19.5" thickBot="1" x14ac:dyDescent="0.25">
      <c r="A201" s="888"/>
      <c r="B201" s="886"/>
      <c r="C201" s="745">
        <v>9</v>
      </c>
      <c r="D201" s="138"/>
      <c r="E201" s="476"/>
      <c r="F201" s="684">
        <f t="shared" si="21"/>
        <v>0</v>
      </c>
      <c r="G201" s="655"/>
      <c r="H201" s="655"/>
      <c r="I201" s="655"/>
      <c r="J201" s="655"/>
      <c r="K201" s="655"/>
      <c r="L201" s="655"/>
      <c r="M201" s="141"/>
      <c r="N201" s="141"/>
      <c r="O201" s="141"/>
      <c r="P201" s="141"/>
      <c r="Q201" s="668"/>
      <c r="R201" s="668"/>
    </row>
    <row r="202" spans="1:18" ht="32.25" thickBot="1" x14ac:dyDescent="0.25">
      <c r="A202" s="888"/>
      <c r="B202" s="886"/>
      <c r="C202" s="745">
        <v>10</v>
      </c>
      <c r="D202" s="138" t="s">
        <v>964</v>
      </c>
      <c r="E202" s="476" t="s">
        <v>1395</v>
      </c>
      <c r="F202" s="684">
        <f t="shared" si="21"/>
        <v>23.292719999999999</v>
      </c>
      <c r="G202" s="655"/>
      <c r="H202" s="655"/>
      <c r="I202" s="655"/>
      <c r="J202" s="655"/>
      <c r="K202" s="655"/>
      <c r="L202" s="655"/>
      <c r="M202" s="141">
        <v>17</v>
      </c>
      <c r="N202" s="141">
        <v>38</v>
      </c>
      <c r="O202" s="141">
        <v>13</v>
      </c>
      <c r="P202" s="141">
        <v>22</v>
      </c>
    </row>
    <row r="203" spans="1:18" ht="19.5" thickBot="1" x14ac:dyDescent="0.25">
      <c r="A203" s="888"/>
      <c r="B203" s="886"/>
      <c r="C203" s="745">
        <v>11</v>
      </c>
      <c r="D203" s="138" t="s">
        <v>834</v>
      </c>
      <c r="E203" s="476" t="s">
        <v>1397</v>
      </c>
      <c r="F203" s="684">
        <f t="shared" si="21"/>
        <v>5.4806400000000002</v>
      </c>
      <c r="G203" s="655"/>
      <c r="H203" s="655"/>
      <c r="I203" s="655"/>
      <c r="J203" s="655"/>
      <c r="K203" s="655"/>
      <c r="L203" s="655"/>
      <c r="M203" s="141">
        <v>3</v>
      </c>
      <c r="N203" s="141">
        <v>2</v>
      </c>
      <c r="O203" s="141">
        <v>11</v>
      </c>
      <c r="P203" s="141">
        <v>9</v>
      </c>
      <c r="Q203" s="668"/>
      <c r="R203" s="668"/>
    </row>
    <row r="204" spans="1:18" ht="19.5" thickBot="1" x14ac:dyDescent="0.25">
      <c r="A204" s="888"/>
      <c r="B204" s="886"/>
      <c r="C204" s="745">
        <v>12</v>
      </c>
      <c r="D204" s="138" t="s">
        <v>835</v>
      </c>
      <c r="E204" s="476" t="s">
        <v>1398</v>
      </c>
      <c r="F204" s="684">
        <f t="shared" si="21"/>
        <v>0</v>
      </c>
      <c r="G204" s="655"/>
      <c r="H204" s="655"/>
      <c r="I204" s="655"/>
      <c r="J204" s="655"/>
      <c r="K204" s="655"/>
      <c r="L204" s="655"/>
      <c r="M204" s="141"/>
      <c r="N204" s="141"/>
      <c r="O204" s="141"/>
      <c r="P204" s="141"/>
    </row>
    <row r="205" spans="1:18" ht="19.5" thickBot="1" x14ac:dyDescent="0.25">
      <c r="A205" s="888"/>
      <c r="B205" s="886"/>
      <c r="C205" s="745"/>
      <c r="D205" s="138"/>
      <c r="E205" s="476"/>
      <c r="F205" s="684"/>
      <c r="G205" s="655"/>
      <c r="H205" s="655"/>
      <c r="I205" s="655"/>
      <c r="J205" s="655"/>
      <c r="K205" s="655"/>
      <c r="L205" s="655"/>
      <c r="M205" s="664"/>
      <c r="N205" s="664"/>
      <c r="O205" s="664"/>
      <c r="P205" s="664"/>
      <c r="Q205" s="668"/>
      <c r="R205" s="668"/>
    </row>
    <row r="206" spans="1:18" ht="19.5" thickBot="1" x14ac:dyDescent="0.25">
      <c r="A206" s="888"/>
      <c r="B206" s="886"/>
      <c r="C206" s="745"/>
      <c r="D206" s="138"/>
      <c r="E206" s="476"/>
      <c r="F206" s="684"/>
      <c r="G206" s="655"/>
      <c r="H206" s="655"/>
      <c r="I206" s="655"/>
      <c r="J206" s="655"/>
      <c r="K206" s="655"/>
      <c r="L206" s="655"/>
      <c r="M206" s="664"/>
      <c r="N206" s="664"/>
      <c r="O206" s="664"/>
      <c r="P206" s="664"/>
    </row>
    <row r="207" spans="1:18" ht="19.5" thickBot="1" x14ac:dyDescent="0.25">
      <c r="A207" s="888"/>
      <c r="B207" s="886"/>
      <c r="C207" s="745"/>
      <c r="D207" s="138"/>
      <c r="E207" s="476"/>
      <c r="F207" s="684"/>
      <c r="G207" s="655"/>
      <c r="H207" s="655"/>
      <c r="I207" s="655"/>
      <c r="J207" s="655"/>
      <c r="K207" s="655"/>
      <c r="L207" s="655"/>
      <c r="M207" s="664"/>
      <c r="N207" s="664"/>
      <c r="O207" s="664"/>
      <c r="P207" s="664"/>
    </row>
    <row r="208" spans="1:18" ht="19.5" thickBot="1" x14ac:dyDescent="0.25">
      <c r="A208" s="888"/>
      <c r="B208" s="886"/>
      <c r="C208" s="745"/>
      <c r="D208" s="138"/>
      <c r="E208" s="476"/>
      <c r="F208" s="684"/>
      <c r="G208" s="655"/>
      <c r="H208" s="655"/>
      <c r="I208" s="655"/>
      <c r="J208" s="655"/>
      <c r="K208" s="655"/>
      <c r="L208" s="655"/>
      <c r="M208" s="664"/>
      <c r="N208" s="664"/>
      <c r="O208" s="664"/>
      <c r="P208" s="664"/>
      <c r="Q208" s="668"/>
      <c r="R208" s="668"/>
    </row>
    <row r="209" spans="1:18" ht="19.5" thickBot="1" x14ac:dyDescent="0.25">
      <c r="A209" s="888"/>
      <c r="B209" s="886"/>
      <c r="C209" s="745"/>
      <c r="D209" s="138"/>
      <c r="E209" s="476"/>
      <c r="F209" s="684"/>
      <c r="G209" s="655"/>
      <c r="H209" s="655"/>
      <c r="I209" s="655"/>
      <c r="J209" s="655"/>
      <c r="K209" s="655"/>
      <c r="L209" s="655"/>
      <c r="M209" s="664"/>
      <c r="N209" s="664"/>
      <c r="O209" s="664"/>
      <c r="P209" s="664"/>
    </row>
    <row r="210" spans="1:18" ht="19.5" thickBot="1" x14ac:dyDescent="0.25">
      <c r="A210" s="888"/>
      <c r="B210" s="886"/>
      <c r="C210" s="745"/>
      <c r="D210" s="138"/>
      <c r="E210" s="476"/>
      <c r="F210" s="684"/>
      <c r="G210" s="655"/>
      <c r="H210" s="655"/>
      <c r="I210" s="655"/>
      <c r="J210" s="655"/>
      <c r="K210" s="655"/>
      <c r="L210" s="655"/>
      <c r="M210" s="664"/>
      <c r="N210" s="664"/>
      <c r="O210" s="664"/>
      <c r="P210" s="664"/>
      <c r="Q210" s="668"/>
      <c r="R210" s="668"/>
    </row>
    <row r="211" spans="1:18" ht="19.5" thickBot="1" x14ac:dyDescent="0.25">
      <c r="A211" s="888"/>
      <c r="B211" s="886"/>
      <c r="C211" s="745"/>
      <c r="D211" s="138"/>
      <c r="E211" s="476"/>
      <c r="F211" s="476"/>
      <c r="G211" s="477"/>
      <c r="H211" s="477"/>
      <c r="I211" s="477"/>
      <c r="J211" s="477"/>
      <c r="K211" s="477"/>
      <c r="L211" s="477"/>
      <c r="M211" s="341"/>
      <c r="N211" s="341"/>
      <c r="O211" s="341"/>
      <c r="P211" s="341"/>
    </row>
    <row r="212" spans="1:18" ht="19.5" thickBot="1" x14ac:dyDescent="0.25">
      <c r="A212" s="888"/>
      <c r="B212" s="886"/>
      <c r="C212" s="745"/>
      <c r="D212" s="138"/>
      <c r="E212" s="476"/>
      <c r="F212" s="476"/>
      <c r="G212" s="477"/>
      <c r="H212" s="477"/>
      <c r="I212" s="477"/>
      <c r="J212" s="477"/>
      <c r="K212" s="477"/>
      <c r="L212" s="477"/>
      <c r="M212" s="341"/>
      <c r="N212" s="341"/>
      <c r="O212" s="341"/>
      <c r="P212" s="341"/>
    </row>
    <row r="213" spans="1:18" ht="19.5" thickBot="1" x14ac:dyDescent="0.25">
      <c r="A213" s="888"/>
      <c r="B213" s="886"/>
      <c r="C213" s="348"/>
      <c r="D213" s="3" t="s">
        <v>1186</v>
      </c>
      <c r="E213" s="478"/>
      <c r="F213" s="478"/>
      <c r="G213" s="478"/>
      <c r="H213" s="478"/>
      <c r="I213" s="478"/>
      <c r="J213" s="478"/>
      <c r="K213" s="478"/>
      <c r="L213" s="478"/>
      <c r="M213" s="11">
        <f>SUM(M199:M212)</f>
        <v>33</v>
      </c>
      <c r="N213" s="11">
        <f>SUM(N199:N212)</f>
        <v>60</v>
      </c>
      <c r="O213" s="11">
        <f>SUM(O199:O212)</f>
        <v>53</v>
      </c>
      <c r="P213" s="11">
        <f>SUM(P199:P212)</f>
        <v>44</v>
      </c>
    </row>
    <row r="214" spans="1:18" ht="19.5" thickBot="1" x14ac:dyDescent="0.25">
      <c r="A214" s="888"/>
      <c r="B214" s="886"/>
      <c r="C214" s="348"/>
      <c r="D214" s="3" t="s">
        <v>1188</v>
      </c>
      <c r="E214" s="478"/>
      <c r="F214" s="478"/>
      <c r="G214" s="478"/>
      <c r="H214" s="478"/>
      <c r="I214" s="478"/>
      <c r="J214" s="478"/>
      <c r="K214" s="478"/>
      <c r="L214" s="478"/>
      <c r="M214" s="130">
        <f t="shared" ref="M214:O214" si="22">(M213*1.73*220*0.9)/1000</f>
        <v>11.30382</v>
      </c>
      <c r="N214" s="130">
        <f t="shared" si="22"/>
        <v>20.552400000000002</v>
      </c>
      <c r="O214" s="130">
        <f t="shared" si="22"/>
        <v>18.154619999999998</v>
      </c>
      <c r="P214" s="131"/>
      <c r="Q214" s="156"/>
    </row>
    <row r="215" spans="1:18" ht="19.5" thickBot="1" x14ac:dyDescent="0.25">
      <c r="A215" s="888"/>
      <c r="B215" s="886"/>
      <c r="C215" s="348"/>
      <c r="D215" s="3" t="s">
        <v>1190</v>
      </c>
      <c r="E215" s="479"/>
      <c r="F215" s="479"/>
      <c r="G215" s="479"/>
      <c r="H215" s="479"/>
      <c r="I215" s="479"/>
      <c r="J215" s="479"/>
      <c r="K215" s="479"/>
      <c r="L215" s="479"/>
      <c r="M215" s="869">
        <f>(M214+N214+O214)</f>
        <v>50.010840000000002</v>
      </c>
      <c r="N215" s="870"/>
      <c r="O215" s="870"/>
      <c r="P215" s="871"/>
    </row>
    <row r="216" spans="1:18" ht="21" thickBot="1" x14ac:dyDescent="0.25">
      <c r="A216" s="889"/>
      <c r="B216" s="887"/>
      <c r="C216" s="350"/>
      <c r="D216" s="9" t="s">
        <v>53</v>
      </c>
      <c r="E216" s="481"/>
      <c r="F216" s="481"/>
      <c r="G216" s="481"/>
      <c r="H216" s="481"/>
      <c r="I216" s="481"/>
      <c r="J216" s="481"/>
      <c r="K216" s="481"/>
      <c r="L216" s="481"/>
      <c r="M216" s="10">
        <f>M213+M192</f>
        <v>43</v>
      </c>
      <c r="N216" s="10">
        <f>N213+N192</f>
        <v>65</v>
      </c>
      <c r="O216" s="10">
        <f>O213+O192</f>
        <v>58</v>
      </c>
      <c r="P216" s="10">
        <f>P213+P192</f>
        <v>46</v>
      </c>
    </row>
    <row r="217" spans="1:18" ht="51.75" customHeight="1" thickBot="1" x14ac:dyDescent="0.25">
      <c r="A217" s="15"/>
      <c r="B217" s="14"/>
      <c r="C217" s="351"/>
      <c r="D217" s="598" t="str">
        <f>HYPERLINK("#Оглавление!h5","&lt;&lt;&lt;&lt;&lt;")</f>
        <v>&lt;&lt;&lt;&lt;&lt;</v>
      </c>
      <c r="E217" s="595"/>
      <c r="F217" s="595"/>
      <c r="G217" s="595"/>
      <c r="H217" s="595"/>
      <c r="I217" s="595"/>
      <c r="J217" s="595"/>
      <c r="K217" s="595"/>
      <c r="L217" s="595"/>
      <c r="M217" s="595"/>
      <c r="N217" s="595"/>
      <c r="O217" s="595"/>
      <c r="P217" s="595"/>
      <c r="Q217" s="100"/>
    </row>
    <row r="218" spans="1:18" ht="41.25" thickBot="1" x14ac:dyDescent="0.25">
      <c r="A218" s="145">
        <v>44867</v>
      </c>
      <c r="B218" s="1"/>
      <c r="C218" s="347"/>
      <c r="D218" s="123" t="s">
        <v>1224</v>
      </c>
      <c r="E218" s="475" t="s">
        <v>1314</v>
      </c>
      <c r="F218" s="475" t="s">
        <v>1381</v>
      </c>
      <c r="G218" s="475" t="s">
        <v>1415</v>
      </c>
      <c r="H218" s="681" t="s">
        <v>1416</v>
      </c>
      <c r="I218" s="475" t="s">
        <v>1417</v>
      </c>
      <c r="J218" s="681" t="s">
        <v>1319</v>
      </c>
      <c r="K218" s="475" t="s">
        <v>1418</v>
      </c>
      <c r="L218" s="475" t="s">
        <v>1419</v>
      </c>
      <c r="M218" s="124" t="str">
        <f>'Данные по ТП'!C12</f>
        <v>ТМ-400/10</v>
      </c>
      <c r="N218" s="125" t="s">
        <v>1225</v>
      </c>
      <c r="O218" s="124" t="s">
        <v>5</v>
      </c>
      <c r="P218" s="126">
        <f>'Данные по ТП'!F12</f>
        <v>4225</v>
      </c>
    </row>
    <row r="219" spans="1:18" ht="19.5" thickBot="1" x14ac:dyDescent="0.25">
      <c r="A219" s="850" t="s">
        <v>1693</v>
      </c>
      <c r="B219" s="872" t="s">
        <v>52</v>
      </c>
      <c r="C219" s="745">
        <v>1</v>
      </c>
      <c r="D219" s="138" t="s">
        <v>1424</v>
      </c>
      <c r="E219" s="477"/>
      <c r="F219" s="655">
        <f>((O219*1.73*220*0.9)/1000)+((N219*1.73*220*0.9)/1000)+((M219*1.73*220*0.9)/1000)</f>
        <v>0</v>
      </c>
      <c r="G219" s="845"/>
      <c r="H219" s="845"/>
      <c r="I219" s="845"/>
      <c r="J219" s="845"/>
      <c r="K219" s="845"/>
      <c r="L219" s="845"/>
      <c r="M219" s="141"/>
      <c r="N219" s="141">
        <v>0</v>
      </c>
      <c r="O219" s="141"/>
      <c r="P219" s="141">
        <v>0</v>
      </c>
      <c r="Q219" s="668"/>
      <c r="R219" s="668"/>
    </row>
    <row r="220" spans="1:18" ht="19.5" thickBot="1" x14ac:dyDescent="0.25">
      <c r="A220" s="888"/>
      <c r="B220" s="886"/>
      <c r="C220" s="745">
        <v>2</v>
      </c>
      <c r="D220" s="138" t="s">
        <v>19</v>
      </c>
      <c r="E220" s="477"/>
      <c r="F220" s="655">
        <f t="shared" ref="F220:F226" si="23">((O220*1.73*220*0.9)/1000)+((N220*1.73*220*0.9)/1000)+((M220*1.73*220*0.9)/1000)</f>
        <v>15.414300000000003</v>
      </c>
      <c r="G220" s="846"/>
      <c r="H220" s="846"/>
      <c r="I220" s="846"/>
      <c r="J220" s="846"/>
      <c r="K220" s="846"/>
      <c r="L220" s="846"/>
      <c r="M220" s="141">
        <v>3</v>
      </c>
      <c r="N220" s="141">
        <v>12</v>
      </c>
      <c r="O220" s="141">
        <v>30</v>
      </c>
      <c r="P220" s="141">
        <v>23</v>
      </c>
    </row>
    <row r="221" spans="1:18" ht="19.5" thickBot="1" x14ac:dyDescent="0.25">
      <c r="A221" s="888"/>
      <c r="B221" s="886"/>
      <c r="C221" s="745">
        <v>3</v>
      </c>
      <c r="D221" s="138"/>
      <c r="E221" s="477"/>
      <c r="F221" s="655">
        <f t="shared" si="23"/>
        <v>0</v>
      </c>
      <c r="G221" s="655"/>
      <c r="H221" s="655"/>
      <c r="I221" s="655"/>
      <c r="J221" s="655"/>
      <c r="K221" s="655"/>
      <c r="L221" s="655"/>
      <c r="M221" s="141"/>
      <c r="N221" s="141"/>
      <c r="O221" s="141"/>
      <c r="P221" s="141"/>
      <c r="Q221" s="668"/>
      <c r="R221" s="668"/>
    </row>
    <row r="222" spans="1:18" ht="19.5" thickBot="1" x14ac:dyDescent="0.25">
      <c r="A222" s="888"/>
      <c r="B222" s="886"/>
      <c r="C222" s="745">
        <v>4</v>
      </c>
      <c r="D222" s="138" t="s">
        <v>20</v>
      </c>
      <c r="E222" s="477"/>
      <c r="F222" s="655">
        <f t="shared" si="23"/>
        <v>45.55782</v>
      </c>
      <c r="G222" s="655"/>
      <c r="H222" s="655"/>
      <c r="I222" s="655"/>
      <c r="J222" s="655"/>
      <c r="K222" s="655"/>
      <c r="L222" s="655"/>
      <c r="M222" s="141">
        <v>40</v>
      </c>
      <c r="N222" s="141">
        <v>44</v>
      </c>
      <c r="O222" s="141">
        <v>49</v>
      </c>
      <c r="P222" s="141">
        <v>12</v>
      </c>
      <c r="R222" s="669"/>
    </row>
    <row r="223" spans="1:18" ht="19.5" thickBot="1" x14ac:dyDescent="0.25">
      <c r="A223" s="888"/>
      <c r="B223" s="886"/>
      <c r="C223" s="745">
        <v>10</v>
      </c>
      <c r="D223" s="138"/>
      <c r="E223" s="477"/>
      <c r="F223" s="655">
        <f t="shared" si="23"/>
        <v>0</v>
      </c>
      <c r="G223" s="655"/>
      <c r="H223" s="655"/>
      <c r="I223" s="655"/>
      <c r="J223" s="655"/>
      <c r="K223" s="655"/>
      <c r="L223" s="655"/>
      <c r="M223" s="141"/>
      <c r="N223" s="141"/>
      <c r="O223" s="141"/>
      <c r="P223" s="141"/>
      <c r="Q223" s="668"/>
      <c r="R223" s="668"/>
    </row>
    <row r="224" spans="1:18" ht="19.5" thickBot="1" x14ac:dyDescent="0.25">
      <c r="A224" s="888"/>
      <c r="B224" s="886"/>
      <c r="C224" s="745">
        <v>11</v>
      </c>
      <c r="D224" s="138" t="s">
        <v>21</v>
      </c>
      <c r="E224" s="477"/>
      <c r="F224" s="655">
        <f t="shared" si="23"/>
        <v>1.37016</v>
      </c>
      <c r="G224" s="655"/>
      <c r="H224" s="655"/>
      <c r="I224" s="655"/>
      <c r="J224" s="655"/>
      <c r="K224" s="655"/>
      <c r="L224" s="655"/>
      <c r="M224" s="141">
        <v>0</v>
      </c>
      <c r="N224" s="141">
        <v>0</v>
      </c>
      <c r="O224" s="141">
        <v>4</v>
      </c>
      <c r="P224" s="141">
        <v>4</v>
      </c>
    </row>
    <row r="225" spans="1:18" ht="19.5" thickBot="1" x14ac:dyDescent="0.25">
      <c r="A225" s="888"/>
      <c r="B225" s="886"/>
      <c r="C225" s="745">
        <v>12</v>
      </c>
      <c r="D225" s="138"/>
      <c r="E225" s="477"/>
      <c r="F225" s="655">
        <f t="shared" si="23"/>
        <v>0</v>
      </c>
      <c r="G225" s="655"/>
      <c r="H225" s="655"/>
      <c r="I225" s="655"/>
      <c r="J225" s="655"/>
      <c r="K225" s="655"/>
      <c r="L225" s="655"/>
      <c r="M225" s="141"/>
      <c r="N225" s="141"/>
      <c r="O225" s="141"/>
      <c r="P225" s="141"/>
      <c r="Q225" s="668"/>
      <c r="R225" s="668"/>
    </row>
    <row r="226" spans="1:18" ht="19.5" thickBot="1" x14ac:dyDescent="0.25">
      <c r="A226" s="888"/>
      <c r="B226" s="886"/>
      <c r="C226" s="745">
        <v>13</v>
      </c>
      <c r="D226" s="138" t="s">
        <v>875</v>
      </c>
      <c r="E226" s="477"/>
      <c r="F226" s="655">
        <f t="shared" si="23"/>
        <v>10.96128</v>
      </c>
      <c r="G226" s="655"/>
      <c r="H226" s="655"/>
      <c r="I226" s="655"/>
      <c r="J226" s="655"/>
      <c r="K226" s="655"/>
      <c r="L226" s="655"/>
      <c r="M226" s="141">
        <v>4</v>
      </c>
      <c r="N226" s="141">
        <v>5</v>
      </c>
      <c r="O226" s="141">
        <v>23</v>
      </c>
      <c r="P226" s="141">
        <v>17</v>
      </c>
    </row>
    <row r="227" spans="1:18" ht="19.5" thickBot="1" x14ac:dyDescent="0.25">
      <c r="A227" s="888"/>
      <c r="B227" s="886"/>
      <c r="C227" s="745"/>
      <c r="D227" s="138"/>
      <c r="E227" s="477"/>
      <c r="F227" s="655"/>
      <c r="G227" s="655"/>
      <c r="H227" s="655"/>
      <c r="I227" s="655"/>
      <c r="J227" s="655"/>
      <c r="K227" s="655"/>
      <c r="L227" s="655"/>
      <c r="M227" s="664"/>
      <c r="N227" s="664"/>
      <c r="O227" s="664"/>
      <c r="P227" s="664"/>
      <c r="Q227" s="668"/>
      <c r="R227" s="668"/>
    </row>
    <row r="228" spans="1:18" ht="19.5" thickBot="1" x14ac:dyDescent="0.25">
      <c r="A228" s="888"/>
      <c r="B228" s="886"/>
      <c r="C228" s="745"/>
      <c r="D228" s="138"/>
      <c r="E228" s="477"/>
      <c r="F228" s="655"/>
      <c r="G228" s="655"/>
      <c r="H228" s="655"/>
      <c r="I228" s="655"/>
      <c r="J228" s="655"/>
      <c r="K228" s="655"/>
      <c r="L228" s="655"/>
      <c r="M228" s="664"/>
      <c r="N228" s="664"/>
      <c r="O228" s="664"/>
      <c r="P228" s="664"/>
    </row>
    <row r="229" spans="1:18" ht="19.5" thickBot="1" x14ac:dyDescent="0.25">
      <c r="A229" s="888"/>
      <c r="B229" s="886"/>
      <c r="C229" s="745"/>
      <c r="D229" s="138"/>
      <c r="E229" s="477"/>
      <c r="F229" s="655"/>
      <c r="G229" s="655"/>
      <c r="H229" s="655"/>
      <c r="I229" s="655"/>
      <c r="J229" s="655"/>
      <c r="K229" s="655"/>
      <c r="L229" s="655"/>
      <c r="M229" s="664"/>
      <c r="N229" s="664"/>
      <c r="O229" s="664"/>
      <c r="P229" s="664"/>
    </row>
    <row r="230" spans="1:18" ht="19.5" thickBot="1" x14ac:dyDescent="0.25">
      <c r="A230" s="888"/>
      <c r="B230" s="886"/>
      <c r="C230" s="745"/>
      <c r="D230" s="138"/>
      <c r="E230" s="477"/>
      <c r="F230" s="655"/>
      <c r="G230" s="655"/>
      <c r="H230" s="655"/>
      <c r="I230" s="655"/>
      <c r="J230" s="655"/>
      <c r="K230" s="655"/>
      <c r="L230" s="655"/>
      <c r="M230" s="664"/>
      <c r="N230" s="664"/>
      <c r="O230" s="664"/>
      <c r="P230" s="664"/>
      <c r="Q230" s="668"/>
      <c r="R230" s="668"/>
    </row>
    <row r="231" spans="1:18" ht="19.5" thickBot="1" x14ac:dyDescent="0.25">
      <c r="A231" s="888"/>
      <c r="B231" s="886"/>
      <c r="C231" s="745"/>
      <c r="D231" s="138"/>
      <c r="E231" s="477"/>
      <c r="F231" s="655"/>
      <c r="G231" s="655"/>
      <c r="H231" s="655"/>
      <c r="I231" s="655"/>
      <c r="J231" s="655"/>
      <c r="K231" s="655"/>
      <c r="L231" s="655"/>
      <c r="M231" s="664"/>
      <c r="N231" s="664"/>
      <c r="O231" s="664"/>
      <c r="P231" s="664"/>
    </row>
    <row r="232" spans="1:18" ht="19.5" thickBot="1" x14ac:dyDescent="0.25">
      <c r="A232" s="888"/>
      <c r="B232" s="886"/>
      <c r="C232" s="745"/>
      <c r="D232" s="138"/>
      <c r="E232" s="477"/>
      <c r="F232" s="655"/>
      <c r="G232" s="655"/>
      <c r="H232" s="655"/>
      <c r="I232" s="655"/>
      <c r="J232" s="655"/>
      <c r="K232" s="655"/>
      <c r="L232" s="655"/>
      <c r="M232" s="664"/>
      <c r="N232" s="664"/>
      <c r="O232" s="664"/>
      <c r="P232" s="664"/>
      <c r="Q232" s="668"/>
      <c r="R232" s="668"/>
    </row>
    <row r="233" spans="1:18" ht="19.5" thickBot="1" x14ac:dyDescent="0.25">
      <c r="A233" s="888"/>
      <c r="B233" s="886"/>
      <c r="C233" s="745"/>
      <c r="D233" s="138"/>
      <c r="E233" s="477"/>
      <c r="F233" s="477"/>
      <c r="G233" s="477"/>
      <c r="H233" s="477"/>
      <c r="I233" s="477"/>
      <c r="J233" s="477"/>
      <c r="K233" s="477"/>
      <c r="L233" s="477"/>
      <c r="M233" s="341"/>
      <c r="N233" s="341"/>
      <c r="O233" s="341"/>
      <c r="P233" s="341"/>
    </row>
    <row r="234" spans="1:18" ht="19.5" thickBot="1" x14ac:dyDescent="0.25">
      <c r="A234" s="888"/>
      <c r="B234" s="886"/>
      <c r="C234" s="745"/>
      <c r="D234" s="138"/>
      <c r="E234" s="477"/>
      <c r="F234" s="477"/>
      <c r="G234" s="477"/>
      <c r="H234" s="477"/>
      <c r="I234" s="477"/>
      <c r="J234" s="477"/>
      <c r="K234" s="477"/>
      <c r="L234" s="477"/>
      <c r="M234" s="341"/>
      <c r="N234" s="341"/>
      <c r="O234" s="341"/>
      <c r="P234" s="341"/>
    </row>
    <row r="235" spans="1:18" ht="19.5" thickBot="1" x14ac:dyDescent="0.25">
      <c r="A235" s="888"/>
      <c r="B235" s="886"/>
      <c r="C235" s="348"/>
      <c r="D235" s="3" t="s">
        <v>1187</v>
      </c>
      <c r="E235" s="478"/>
      <c r="F235" s="478"/>
      <c r="G235" s="478"/>
      <c r="H235" s="478"/>
      <c r="I235" s="478"/>
      <c r="J235" s="478"/>
      <c r="K235" s="478"/>
      <c r="L235" s="478"/>
      <c r="M235" s="11">
        <f>SUM(M219:M234)</f>
        <v>47</v>
      </c>
      <c r="N235" s="11">
        <f>SUM(N219:N234)</f>
        <v>61</v>
      </c>
      <c r="O235" s="11">
        <f>SUM(O219:O234)</f>
        <v>106</v>
      </c>
      <c r="P235" s="11">
        <f>SUM(P219:P234)</f>
        <v>56</v>
      </c>
    </row>
    <row r="236" spans="1:18" ht="19.5" thickBot="1" x14ac:dyDescent="0.25">
      <c r="A236" s="888"/>
      <c r="B236" s="886"/>
      <c r="C236" s="348"/>
      <c r="D236" s="3" t="s">
        <v>1188</v>
      </c>
      <c r="E236" s="478"/>
      <c r="F236" s="478"/>
      <c r="G236" s="478"/>
      <c r="H236" s="478"/>
      <c r="I236" s="478"/>
      <c r="J236" s="478"/>
      <c r="K236" s="478"/>
      <c r="L236" s="478"/>
      <c r="M236" s="130">
        <f t="shared" ref="M236:O236" si="24">(M235*1.73*220*0.9)/1000</f>
        <v>16.09938</v>
      </c>
      <c r="N236" s="130">
        <f t="shared" si="24"/>
        <v>20.894939999999998</v>
      </c>
      <c r="O236" s="130">
        <f t="shared" si="24"/>
        <v>36.309239999999996</v>
      </c>
      <c r="P236" s="131"/>
      <c r="Q236" s="156"/>
    </row>
    <row r="237" spans="1:18" ht="19.5" thickBot="1" x14ac:dyDescent="0.25">
      <c r="A237" s="888"/>
      <c r="B237" s="886"/>
      <c r="C237" s="348"/>
      <c r="D237" s="3" t="s">
        <v>1189</v>
      </c>
      <c r="E237" s="479"/>
      <c r="F237" s="479"/>
      <c r="G237" s="479"/>
      <c r="H237" s="479"/>
      <c r="I237" s="479"/>
      <c r="J237" s="479"/>
      <c r="K237" s="479"/>
      <c r="L237" s="479"/>
      <c r="M237" s="869">
        <f>(M236+N236+O236)</f>
        <v>73.303560000000004</v>
      </c>
      <c r="N237" s="870"/>
      <c r="O237" s="870"/>
      <c r="P237" s="871"/>
      <c r="Q237" s="156"/>
    </row>
    <row r="238" spans="1:18" ht="19.5" thickBot="1" x14ac:dyDescent="0.25">
      <c r="A238" s="888"/>
      <c r="B238" s="886"/>
      <c r="C238" s="349"/>
      <c r="D238" s="879"/>
      <c r="E238" s="880"/>
      <c r="F238" s="880"/>
      <c r="G238" s="881"/>
      <c r="H238" s="881"/>
      <c r="I238" s="881"/>
      <c r="J238" s="881"/>
      <c r="K238" s="881"/>
      <c r="L238" s="881"/>
      <c r="M238" s="881"/>
      <c r="N238" s="881"/>
      <c r="O238" s="881"/>
      <c r="P238" s="882"/>
      <c r="Q238" s="156"/>
    </row>
    <row r="239" spans="1:18" ht="41.25" thickBot="1" x14ac:dyDescent="0.25">
      <c r="A239" s="888"/>
      <c r="B239" s="886"/>
      <c r="C239" s="745"/>
      <c r="D239" s="758" t="s">
        <v>1200</v>
      </c>
      <c r="E239" s="475" t="s">
        <v>1314</v>
      </c>
      <c r="F239" s="475" t="s">
        <v>1381</v>
      </c>
      <c r="G239" s="475" t="s">
        <v>1415</v>
      </c>
      <c r="H239" s="681" t="s">
        <v>1416</v>
      </c>
      <c r="I239" s="475" t="s">
        <v>1417</v>
      </c>
      <c r="J239" s="681" t="s">
        <v>1319</v>
      </c>
      <c r="K239" s="475" t="s">
        <v>1418</v>
      </c>
      <c r="L239" s="475" t="s">
        <v>1419</v>
      </c>
      <c r="M239" s="124" t="str">
        <f>'Данные по ТП'!C13</f>
        <v>ТМ-250/10</v>
      </c>
      <c r="N239" s="125" t="s">
        <v>1225</v>
      </c>
      <c r="O239" s="124" t="s">
        <v>5</v>
      </c>
      <c r="P239" s="126">
        <f>'Данные по ТП'!F13</f>
        <v>760169</v>
      </c>
    </row>
    <row r="240" spans="1:18" ht="19.5" thickBot="1" x14ac:dyDescent="0.25">
      <c r="A240" s="888"/>
      <c r="B240" s="886"/>
      <c r="C240" s="745">
        <v>5</v>
      </c>
      <c r="D240" s="138" t="s">
        <v>876</v>
      </c>
      <c r="E240" s="476"/>
      <c r="F240" s="684">
        <f>((O240*1.73*220*0.9)/1000)+((N240*1.73*220*0.9)/1000)+((M240*1.73*220*0.9)/1000)</f>
        <v>21.237480000000001</v>
      </c>
      <c r="G240" s="845">
        <v>228</v>
      </c>
      <c r="H240" s="845">
        <v>231</v>
      </c>
      <c r="I240" s="845">
        <v>225</v>
      </c>
      <c r="J240" s="845">
        <v>404</v>
      </c>
      <c r="K240" s="845">
        <v>400</v>
      </c>
      <c r="L240" s="845">
        <v>403</v>
      </c>
      <c r="M240" s="141">
        <v>20</v>
      </c>
      <c r="N240" s="141">
        <v>12</v>
      </c>
      <c r="O240" s="141">
        <v>30</v>
      </c>
      <c r="P240" s="141">
        <v>24</v>
      </c>
      <c r="Q240" s="668"/>
      <c r="R240" s="668"/>
    </row>
    <row r="241" spans="1:18" ht="19.5" thickBot="1" x14ac:dyDescent="0.25">
      <c r="A241" s="888"/>
      <c r="B241" s="886"/>
      <c r="C241" s="745">
        <v>6</v>
      </c>
      <c r="D241" s="138" t="s">
        <v>22</v>
      </c>
      <c r="E241" s="476"/>
      <c r="F241" s="684">
        <f t="shared" ref="F241:F244" si="25">((O241*1.73*220*0.9)/1000)+((N241*1.73*220*0.9)/1000)+((M241*1.73*220*0.9)/1000)</f>
        <v>0</v>
      </c>
      <c r="G241" s="846"/>
      <c r="H241" s="846"/>
      <c r="I241" s="846"/>
      <c r="J241" s="846"/>
      <c r="K241" s="846"/>
      <c r="L241" s="846"/>
      <c r="M241" s="141">
        <v>0</v>
      </c>
      <c r="N241" s="141">
        <v>0</v>
      </c>
      <c r="O241" s="141">
        <v>0</v>
      </c>
      <c r="P241" s="141">
        <v>0</v>
      </c>
    </row>
    <row r="242" spans="1:18" ht="19.5" thickBot="1" x14ac:dyDescent="0.25">
      <c r="A242" s="888"/>
      <c r="B242" s="886"/>
      <c r="C242" s="745">
        <v>7</v>
      </c>
      <c r="D242" s="138"/>
      <c r="E242" s="476"/>
      <c r="F242" s="684">
        <f t="shared" si="25"/>
        <v>0</v>
      </c>
      <c r="G242" s="655"/>
      <c r="H242" s="655"/>
      <c r="I242" s="655"/>
      <c r="J242" s="655"/>
      <c r="K242" s="655"/>
      <c r="L242" s="655"/>
      <c r="M242" s="141"/>
      <c r="N242" s="141"/>
      <c r="O242" s="141"/>
      <c r="P242" s="141"/>
      <c r="Q242" s="668"/>
      <c r="R242" s="668"/>
    </row>
    <row r="243" spans="1:18" ht="19.5" thickBot="1" x14ac:dyDescent="0.25">
      <c r="A243" s="888"/>
      <c r="B243" s="886"/>
      <c r="C243" s="745">
        <v>8</v>
      </c>
      <c r="D243" s="138" t="s">
        <v>24</v>
      </c>
      <c r="E243" s="476"/>
      <c r="F243" s="684">
        <f t="shared" si="25"/>
        <v>6.1657200000000003</v>
      </c>
      <c r="G243" s="655"/>
      <c r="H243" s="655"/>
      <c r="I243" s="655"/>
      <c r="J243" s="655"/>
      <c r="K243" s="655"/>
      <c r="L243" s="655"/>
      <c r="M243" s="141">
        <v>7</v>
      </c>
      <c r="N243" s="141">
        <v>6</v>
      </c>
      <c r="O243" s="141">
        <v>5</v>
      </c>
      <c r="P243" s="141">
        <v>3</v>
      </c>
      <c r="R243" s="669"/>
    </row>
    <row r="244" spans="1:18" ht="19.5" thickBot="1" x14ac:dyDescent="0.25">
      <c r="A244" s="888"/>
      <c r="B244" s="886"/>
      <c r="C244" s="745">
        <v>9</v>
      </c>
      <c r="D244" s="138" t="s">
        <v>25</v>
      </c>
      <c r="E244" s="476"/>
      <c r="F244" s="684">
        <f t="shared" si="25"/>
        <v>26.375579999999999</v>
      </c>
      <c r="G244" s="655"/>
      <c r="H244" s="655"/>
      <c r="I244" s="655"/>
      <c r="J244" s="655"/>
      <c r="K244" s="655"/>
      <c r="L244" s="655"/>
      <c r="M244" s="141">
        <v>20</v>
      </c>
      <c r="N244" s="141">
        <v>26</v>
      </c>
      <c r="O244" s="141">
        <v>31</v>
      </c>
      <c r="P244" s="141">
        <v>9</v>
      </c>
      <c r="Q244" s="668"/>
      <c r="R244" s="668"/>
    </row>
    <row r="245" spans="1:18" ht="19.5" thickBot="1" x14ac:dyDescent="0.25">
      <c r="A245" s="888"/>
      <c r="B245" s="886"/>
      <c r="C245" s="745">
        <v>14</v>
      </c>
      <c r="D245" s="138"/>
      <c r="E245" s="476"/>
      <c r="F245" s="684"/>
      <c r="G245" s="655"/>
      <c r="H245" s="655"/>
      <c r="I245" s="655"/>
      <c r="J245" s="655"/>
      <c r="K245" s="655"/>
      <c r="L245" s="655"/>
      <c r="M245" s="141"/>
      <c r="N245" s="141"/>
      <c r="O245" s="141"/>
      <c r="P245" s="141"/>
    </row>
    <row r="246" spans="1:18" ht="19.5" thickBot="1" x14ac:dyDescent="0.25">
      <c r="A246" s="888"/>
      <c r="B246" s="886"/>
      <c r="C246" s="745"/>
      <c r="D246" s="138"/>
      <c r="E246" s="476"/>
      <c r="F246" s="684"/>
      <c r="G246" s="655"/>
      <c r="H246" s="655"/>
      <c r="I246" s="655"/>
      <c r="J246" s="655"/>
      <c r="K246" s="655"/>
      <c r="L246" s="655"/>
      <c r="M246" s="664"/>
      <c r="N246" s="664"/>
      <c r="O246" s="664"/>
      <c r="P246" s="664"/>
      <c r="Q246" s="668"/>
      <c r="R246" s="668"/>
    </row>
    <row r="247" spans="1:18" ht="19.5" thickBot="1" x14ac:dyDescent="0.25">
      <c r="A247" s="888"/>
      <c r="B247" s="886"/>
      <c r="C247" s="745"/>
      <c r="D247" s="138"/>
      <c r="E247" s="476"/>
      <c r="F247" s="684"/>
      <c r="G247" s="655"/>
      <c r="H247" s="655"/>
      <c r="I247" s="655"/>
      <c r="J247" s="655"/>
      <c r="K247" s="655"/>
      <c r="L247" s="655"/>
      <c r="M247" s="664"/>
      <c r="N247" s="664"/>
      <c r="O247" s="664"/>
      <c r="P247" s="664"/>
    </row>
    <row r="248" spans="1:18" ht="19.5" thickBot="1" x14ac:dyDescent="0.25">
      <c r="A248" s="888"/>
      <c r="B248" s="886"/>
      <c r="C248" s="745"/>
      <c r="D248" s="138"/>
      <c r="E248" s="476"/>
      <c r="F248" s="684"/>
      <c r="G248" s="655"/>
      <c r="H248" s="655"/>
      <c r="I248" s="655"/>
      <c r="J248" s="655"/>
      <c r="K248" s="655"/>
      <c r="L248" s="655"/>
      <c r="M248" s="664"/>
      <c r="N248" s="664"/>
      <c r="O248" s="664"/>
      <c r="P248" s="664"/>
      <c r="Q248" s="668"/>
      <c r="R248" s="668"/>
    </row>
    <row r="249" spans="1:18" ht="19.5" thickBot="1" x14ac:dyDescent="0.25">
      <c r="A249" s="888"/>
      <c r="B249" s="886"/>
      <c r="C249" s="745"/>
      <c r="D249" s="138"/>
      <c r="E249" s="476"/>
      <c r="F249" s="684"/>
      <c r="G249" s="655"/>
      <c r="H249" s="655"/>
      <c r="I249" s="655"/>
      <c r="J249" s="655"/>
      <c r="K249" s="655"/>
      <c r="L249" s="655"/>
      <c r="M249" s="664"/>
      <c r="N249" s="664"/>
      <c r="O249" s="664"/>
      <c r="P249" s="664"/>
    </row>
    <row r="250" spans="1:18" ht="19.5" thickBot="1" x14ac:dyDescent="0.25">
      <c r="A250" s="888"/>
      <c r="B250" s="886"/>
      <c r="C250" s="745"/>
      <c r="D250" s="138"/>
      <c r="E250" s="476"/>
      <c r="F250" s="684"/>
      <c r="G250" s="655"/>
      <c r="H250" s="655"/>
      <c r="I250" s="655"/>
      <c r="J250" s="655"/>
      <c r="K250" s="655"/>
      <c r="L250" s="655"/>
      <c r="M250" s="664"/>
      <c r="N250" s="664"/>
      <c r="O250" s="664"/>
      <c r="P250" s="664"/>
    </row>
    <row r="251" spans="1:18" ht="19.5" thickBot="1" x14ac:dyDescent="0.25">
      <c r="A251" s="888"/>
      <c r="B251" s="886"/>
      <c r="C251" s="745"/>
      <c r="D251" s="138"/>
      <c r="E251" s="476"/>
      <c r="F251" s="684"/>
      <c r="G251" s="655"/>
      <c r="H251" s="655"/>
      <c r="I251" s="655"/>
      <c r="J251" s="655"/>
      <c r="K251" s="655"/>
      <c r="L251" s="655"/>
      <c r="M251" s="664"/>
      <c r="N251" s="664"/>
      <c r="O251" s="664"/>
      <c r="P251" s="664"/>
      <c r="Q251" s="668"/>
      <c r="R251" s="668"/>
    </row>
    <row r="252" spans="1:18" ht="19.5" thickBot="1" x14ac:dyDescent="0.25">
      <c r="A252" s="888"/>
      <c r="B252" s="886"/>
      <c r="C252" s="745"/>
      <c r="D252" s="138"/>
      <c r="E252" s="476"/>
      <c r="F252" s="684"/>
      <c r="G252" s="655"/>
      <c r="H252" s="655"/>
      <c r="I252" s="655"/>
      <c r="J252" s="655"/>
      <c r="K252" s="655"/>
      <c r="L252" s="655"/>
      <c r="M252" s="341"/>
      <c r="N252" s="341"/>
      <c r="O252" s="341"/>
      <c r="P252" s="341"/>
    </row>
    <row r="253" spans="1:18" ht="19.5" thickBot="1" x14ac:dyDescent="0.25">
      <c r="A253" s="888"/>
      <c r="B253" s="886"/>
      <c r="C253" s="745"/>
      <c r="D253" s="138"/>
      <c r="E253" s="476"/>
      <c r="F253" s="684"/>
      <c r="G253" s="655"/>
      <c r="H253" s="655"/>
      <c r="I253" s="655"/>
      <c r="J253" s="655"/>
      <c r="K253" s="655"/>
      <c r="L253" s="655"/>
      <c r="M253" s="341"/>
      <c r="N253" s="341"/>
      <c r="O253" s="341"/>
      <c r="P253" s="341"/>
      <c r="Q253" s="668"/>
      <c r="R253" s="668"/>
    </row>
    <row r="254" spans="1:18" ht="19.5" thickBot="1" x14ac:dyDescent="0.25">
      <c r="A254" s="888"/>
      <c r="B254" s="886"/>
      <c r="C254" s="348"/>
      <c r="D254" s="3" t="s">
        <v>1186</v>
      </c>
      <c r="E254" s="478"/>
      <c r="F254" s="478"/>
      <c r="G254" s="478"/>
      <c r="H254" s="478"/>
      <c r="I254" s="478"/>
      <c r="J254" s="478"/>
      <c r="K254" s="478"/>
      <c r="L254" s="478"/>
      <c r="M254" s="11">
        <f>SUM(M240:M253)</f>
        <v>47</v>
      </c>
      <c r="N254" s="11">
        <f>SUM(N240:N253)</f>
        <v>44</v>
      </c>
      <c r="O254" s="11">
        <f>SUM(O240:O253)</f>
        <v>66</v>
      </c>
      <c r="P254" s="11">
        <f>SUM(P240:P253)</f>
        <v>36</v>
      </c>
    </row>
    <row r="255" spans="1:18" ht="19.5" thickBot="1" x14ac:dyDescent="0.25">
      <c r="A255" s="888"/>
      <c r="B255" s="886"/>
      <c r="C255" s="348"/>
      <c r="D255" s="3" t="s">
        <v>1188</v>
      </c>
      <c r="E255" s="478"/>
      <c r="F255" s="478"/>
      <c r="G255" s="478"/>
      <c r="H255" s="478"/>
      <c r="I255" s="478"/>
      <c r="J255" s="478"/>
      <c r="K255" s="478"/>
      <c r="L255" s="478"/>
      <c r="M255" s="130">
        <f t="shared" ref="M255:O255" si="26">(M254*1.73*220*0.9)/1000</f>
        <v>16.09938</v>
      </c>
      <c r="N255" s="130">
        <f t="shared" si="26"/>
        <v>15.071760000000001</v>
      </c>
      <c r="O255" s="130">
        <f t="shared" si="26"/>
        <v>22.60764</v>
      </c>
      <c r="P255" s="131"/>
      <c r="Q255" s="156"/>
    </row>
    <row r="256" spans="1:18" ht="19.5" thickBot="1" x14ac:dyDescent="0.25">
      <c r="A256" s="888"/>
      <c r="B256" s="886"/>
      <c r="C256" s="348"/>
      <c r="D256" s="3" t="s">
        <v>1190</v>
      </c>
      <c r="E256" s="479"/>
      <c r="F256" s="479"/>
      <c r="G256" s="479"/>
      <c r="H256" s="479"/>
      <c r="I256" s="479"/>
      <c r="J256" s="479"/>
      <c r="K256" s="479"/>
      <c r="L256" s="479"/>
      <c r="M256" s="869">
        <f>(M255+N255+O255)</f>
        <v>53.778779999999998</v>
      </c>
      <c r="N256" s="870"/>
      <c r="O256" s="870"/>
      <c r="P256" s="871"/>
    </row>
    <row r="257" spans="1:18" ht="21" thickBot="1" x14ac:dyDescent="0.25">
      <c r="A257" s="889"/>
      <c r="B257" s="887"/>
      <c r="C257" s="350"/>
      <c r="D257" s="9" t="s">
        <v>53</v>
      </c>
      <c r="E257" s="481"/>
      <c r="F257" s="481"/>
      <c r="G257" s="481"/>
      <c r="H257" s="481"/>
      <c r="I257" s="481"/>
      <c r="J257" s="481"/>
      <c r="K257" s="481"/>
      <c r="L257" s="481"/>
      <c r="M257" s="12">
        <f>M254+M235</f>
        <v>94</v>
      </c>
      <c r="N257" s="12">
        <f>N254+N235</f>
        <v>105</v>
      </c>
      <c r="O257" s="12">
        <f>O254+O235</f>
        <v>172</v>
      </c>
      <c r="P257" s="12">
        <f>P254+P235</f>
        <v>92</v>
      </c>
    </row>
    <row r="258" spans="1:18" ht="60" customHeight="1" thickBot="1" x14ac:dyDescent="0.25">
      <c r="A258" s="15"/>
      <c r="B258" s="584"/>
      <c r="C258" s="584"/>
      <c r="D258" s="598" t="str">
        <f>HYPERLINK("#Оглавление!h5","&lt;&lt;&lt;&lt;&lt;")</f>
        <v>&lt;&lt;&lt;&lt;&lt;</v>
      </c>
      <c r="E258" s="584"/>
      <c r="F258" s="584"/>
      <c r="G258" s="584"/>
      <c r="H258" s="584"/>
      <c r="I258" s="584"/>
      <c r="J258" s="584"/>
      <c r="K258" s="584"/>
      <c r="L258" s="584"/>
      <c r="M258" s="584"/>
      <c r="N258" s="584"/>
      <c r="O258" s="584"/>
      <c r="P258" s="584"/>
      <c r="Q258" s="100"/>
    </row>
    <row r="259" spans="1:18" ht="41.25" thickBot="1" x14ac:dyDescent="0.25">
      <c r="A259" s="145">
        <v>44867</v>
      </c>
      <c r="B259" s="1"/>
      <c r="C259" s="347"/>
      <c r="D259" s="123" t="s">
        <v>1224</v>
      </c>
      <c r="E259" s="475" t="s">
        <v>1314</v>
      </c>
      <c r="F259" s="475" t="s">
        <v>1381</v>
      </c>
      <c r="G259" s="475" t="s">
        <v>1415</v>
      </c>
      <c r="H259" s="681" t="s">
        <v>1416</v>
      </c>
      <c r="I259" s="475" t="s">
        <v>1417</v>
      </c>
      <c r="J259" s="681" t="s">
        <v>1319</v>
      </c>
      <c r="K259" s="475" t="s">
        <v>1418</v>
      </c>
      <c r="L259" s="475" t="s">
        <v>1419</v>
      </c>
      <c r="M259" s="124" t="str">
        <f>'Данные по ТП'!C14</f>
        <v>ТМ-630/10</v>
      </c>
      <c r="N259" s="125" t="s">
        <v>1225</v>
      </c>
      <c r="O259" s="124" t="s">
        <v>5</v>
      </c>
      <c r="P259" s="126">
        <f>'Данные по ТП'!F14</f>
        <v>25244</v>
      </c>
    </row>
    <row r="260" spans="1:18" ht="19.5" thickBot="1" x14ac:dyDescent="0.25">
      <c r="A260" s="850" t="s">
        <v>1693</v>
      </c>
      <c r="B260" s="872" t="s">
        <v>54</v>
      </c>
      <c r="C260" s="745">
        <v>1</v>
      </c>
      <c r="D260" s="138"/>
      <c r="E260" s="477"/>
      <c r="F260" s="655">
        <f>((O260*1.73*220*0.9)/1000)+((N260*1.73*220*0.9)/1000)+((M260*1.73*220*0.9)/1000)</f>
        <v>0</v>
      </c>
      <c r="G260" s="845"/>
      <c r="H260" s="845"/>
      <c r="I260" s="845"/>
      <c r="J260" s="845"/>
      <c r="K260" s="845"/>
      <c r="L260" s="845"/>
      <c r="M260" s="146"/>
      <c r="N260" s="146"/>
      <c r="O260" s="146"/>
      <c r="P260" s="146"/>
      <c r="Q260" s="668"/>
      <c r="R260" s="668"/>
    </row>
    <row r="261" spans="1:18" ht="19.5" customHeight="1" thickBot="1" x14ac:dyDescent="0.25">
      <c r="A261" s="888"/>
      <c r="B261" s="886"/>
      <c r="C261" s="745">
        <v>2</v>
      </c>
      <c r="D261" s="138"/>
      <c r="E261" s="477"/>
      <c r="F261" s="655">
        <f t="shared" ref="F261:F267" si="27">((O261*1.73*220*0.9)/1000)+((N261*1.73*220*0.9)/1000)+((M261*1.73*220*0.9)/1000)</f>
        <v>0</v>
      </c>
      <c r="G261" s="846"/>
      <c r="H261" s="846"/>
      <c r="I261" s="846"/>
      <c r="J261" s="846"/>
      <c r="K261" s="846"/>
      <c r="L261" s="846"/>
      <c r="M261" s="146"/>
      <c r="N261" s="146"/>
      <c r="O261" s="146"/>
      <c r="P261" s="146"/>
    </row>
    <row r="262" spans="1:18" ht="19.5" thickBot="1" x14ac:dyDescent="0.25">
      <c r="A262" s="888"/>
      <c r="B262" s="886"/>
      <c r="C262" s="745">
        <v>3</v>
      </c>
      <c r="D262" s="138" t="s">
        <v>26</v>
      </c>
      <c r="E262" s="477"/>
      <c r="F262" s="655">
        <f t="shared" si="27"/>
        <v>0</v>
      </c>
      <c r="G262" s="655"/>
      <c r="H262" s="655"/>
      <c r="I262" s="655"/>
      <c r="J262" s="655"/>
      <c r="K262" s="655"/>
      <c r="L262" s="655"/>
      <c r="M262" s="146"/>
      <c r="N262" s="146"/>
      <c r="O262" s="146"/>
      <c r="P262" s="146"/>
      <c r="Q262" s="668"/>
      <c r="R262" s="668"/>
    </row>
    <row r="263" spans="1:18" ht="19.5" thickBot="1" x14ac:dyDescent="0.25">
      <c r="A263" s="888"/>
      <c r="B263" s="886"/>
      <c r="C263" s="745">
        <v>4</v>
      </c>
      <c r="D263" s="138" t="s">
        <v>27</v>
      </c>
      <c r="E263" s="477"/>
      <c r="F263" s="655">
        <f t="shared" si="27"/>
        <v>43.160039999999995</v>
      </c>
      <c r="G263" s="655"/>
      <c r="H263" s="655"/>
      <c r="I263" s="655"/>
      <c r="J263" s="655"/>
      <c r="K263" s="655"/>
      <c r="L263" s="655"/>
      <c r="M263" s="146">
        <v>43</v>
      </c>
      <c r="N263" s="146">
        <v>42</v>
      </c>
      <c r="O263" s="146">
        <v>41</v>
      </c>
      <c r="P263" s="146">
        <v>4</v>
      </c>
      <c r="R263" s="669"/>
    </row>
    <row r="264" spans="1:18" ht="19.5" thickBot="1" x14ac:dyDescent="0.25">
      <c r="A264" s="888"/>
      <c r="B264" s="886"/>
      <c r="C264" s="745">
        <v>13</v>
      </c>
      <c r="D264" s="138" t="s">
        <v>1425</v>
      </c>
      <c r="E264" s="477"/>
      <c r="F264" s="655">
        <f t="shared" si="27"/>
        <v>0</v>
      </c>
      <c r="G264" s="655"/>
      <c r="H264" s="655"/>
      <c r="I264" s="655"/>
      <c r="J264" s="655"/>
      <c r="K264" s="655"/>
      <c r="L264" s="655"/>
      <c r="M264" s="146"/>
      <c r="N264" s="146"/>
      <c r="O264" s="146"/>
      <c r="P264" s="146"/>
      <c r="Q264" s="668"/>
      <c r="R264" s="668"/>
    </row>
    <row r="265" spans="1:18" ht="19.5" thickBot="1" x14ac:dyDescent="0.25">
      <c r="A265" s="888"/>
      <c r="B265" s="886"/>
      <c r="C265" s="745">
        <v>14</v>
      </c>
      <c r="D265" s="138" t="s">
        <v>28</v>
      </c>
      <c r="E265" s="477"/>
      <c r="F265" s="655">
        <f t="shared" si="27"/>
        <v>7.1933400000000001</v>
      </c>
      <c r="G265" s="655"/>
      <c r="H265" s="655"/>
      <c r="I265" s="655"/>
      <c r="J265" s="655"/>
      <c r="K265" s="655"/>
      <c r="L265" s="655"/>
      <c r="M265" s="146">
        <v>9</v>
      </c>
      <c r="N265" s="146">
        <v>8</v>
      </c>
      <c r="O265" s="146">
        <v>4</v>
      </c>
      <c r="P265" s="146">
        <v>5</v>
      </c>
    </row>
    <row r="266" spans="1:18" ht="19.5" thickBot="1" x14ac:dyDescent="0.25">
      <c r="A266" s="888"/>
      <c r="B266" s="886"/>
      <c r="C266" s="745">
        <v>15</v>
      </c>
      <c r="D266" s="138" t="s">
        <v>29</v>
      </c>
      <c r="E266" s="477"/>
      <c r="F266" s="655">
        <f t="shared" si="27"/>
        <v>0</v>
      </c>
      <c r="G266" s="655"/>
      <c r="H266" s="655"/>
      <c r="I266" s="655"/>
      <c r="J266" s="655"/>
      <c r="K266" s="655"/>
      <c r="L266" s="655"/>
      <c r="M266" s="146">
        <v>0</v>
      </c>
      <c r="N266" s="146">
        <v>0</v>
      </c>
      <c r="O266" s="146">
        <v>0</v>
      </c>
      <c r="P266" s="146">
        <v>0</v>
      </c>
      <c r="Q266" s="668"/>
      <c r="R266" s="668"/>
    </row>
    <row r="267" spans="1:18" ht="19.5" thickBot="1" x14ac:dyDescent="0.25">
      <c r="A267" s="888"/>
      <c r="B267" s="886"/>
      <c r="C267" s="745">
        <v>16</v>
      </c>
      <c r="D267" s="138" t="s">
        <v>980</v>
      </c>
      <c r="E267" s="477"/>
      <c r="F267" s="655">
        <f t="shared" si="27"/>
        <v>8.2209599999999998</v>
      </c>
      <c r="G267" s="655"/>
      <c r="H267" s="655"/>
      <c r="I267" s="655"/>
      <c r="J267" s="655"/>
      <c r="K267" s="655"/>
      <c r="L267" s="655"/>
      <c r="M267" s="146">
        <v>3</v>
      </c>
      <c r="N267" s="146">
        <v>7</v>
      </c>
      <c r="O267" s="146">
        <v>14</v>
      </c>
      <c r="P267" s="146">
        <v>8</v>
      </c>
    </row>
    <row r="268" spans="1:18" ht="19.5" thickBot="1" x14ac:dyDescent="0.25">
      <c r="A268" s="888"/>
      <c r="B268" s="886"/>
      <c r="C268" s="745"/>
      <c r="D268" s="138"/>
      <c r="E268" s="477"/>
      <c r="F268" s="655"/>
      <c r="G268" s="655"/>
      <c r="H268" s="655"/>
      <c r="I268" s="655"/>
      <c r="J268" s="655"/>
      <c r="K268" s="655"/>
      <c r="L268" s="655"/>
      <c r="M268" s="146"/>
      <c r="N268" s="146"/>
      <c r="O268" s="146"/>
      <c r="P268" s="146"/>
      <c r="Q268" s="668"/>
      <c r="R268" s="668"/>
    </row>
    <row r="269" spans="1:18" ht="19.5" thickBot="1" x14ac:dyDescent="0.25">
      <c r="A269" s="888"/>
      <c r="B269" s="886"/>
      <c r="C269" s="745"/>
      <c r="D269" s="138"/>
      <c r="E269" s="477"/>
      <c r="F269" s="655"/>
      <c r="G269" s="655"/>
      <c r="H269" s="655"/>
      <c r="I269" s="655"/>
      <c r="J269" s="655"/>
      <c r="K269" s="655"/>
      <c r="L269" s="655"/>
      <c r="M269" s="146"/>
      <c r="N269" s="146"/>
      <c r="O269" s="146"/>
      <c r="P269" s="146"/>
    </row>
    <row r="270" spans="1:18" ht="19.5" thickBot="1" x14ac:dyDescent="0.25">
      <c r="A270" s="888"/>
      <c r="B270" s="886"/>
      <c r="C270" s="745"/>
      <c r="D270" s="138"/>
      <c r="E270" s="477"/>
      <c r="F270" s="655"/>
      <c r="G270" s="655"/>
      <c r="H270" s="655"/>
      <c r="I270" s="655"/>
      <c r="J270" s="655"/>
      <c r="K270" s="655"/>
      <c r="L270" s="655"/>
      <c r="M270" s="146"/>
      <c r="N270" s="146"/>
      <c r="O270" s="146"/>
      <c r="P270" s="146"/>
    </row>
    <row r="271" spans="1:18" ht="19.5" thickBot="1" x14ac:dyDescent="0.25">
      <c r="A271" s="888"/>
      <c r="B271" s="886"/>
      <c r="C271" s="745"/>
      <c r="D271" s="138"/>
      <c r="E271" s="477"/>
      <c r="F271" s="655"/>
      <c r="G271" s="655"/>
      <c r="H271" s="655"/>
      <c r="I271" s="655"/>
      <c r="J271" s="655"/>
      <c r="K271" s="655"/>
      <c r="L271" s="655"/>
      <c r="M271" s="146"/>
      <c r="N271" s="146"/>
      <c r="O271" s="146"/>
      <c r="P271" s="146"/>
      <c r="Q271" s="668"/>
      <c r="R271" s="668"/>
    </row>
    <row r="272" spans="1:18" ht="19.5" thickBot="1" x14ac:dyDescent="0.25">
      <c r="A272" s="888"/>
      <c r="B272" s="886"/>
      <c r="C272" s="745"/>
      <c r="D272" s="138"/>
      <c r="E272" s="477"/>
      <c r="F272" s="477"/>
      <c r="G272" s="477"/>
      <c r="H272" s="477"/>
      <c r="I272" s="477"/>
      <c r="J272" s="477"/>
      <c r="K272" s="477"/>
      <c r="L272" s="477"/>
      <c r="M272" s="146"/>
      <c r="N272" s="146"/>
      <c r="O272" s="146"/>
      <c r="P272" s="146"/>
    </row>
    <row r="273" spans="1:18" ht="19.5" thickBot="1" x14ac:dyDescent="0.25">
      <c r="A273" s="888"/>
      <c r="B273" s="886"/>
      <c r="C273" s="745"/>
      <c r="D273" s="138"/>
      <c r="E273" s="477"/>
      <c r="F273" s="477"/>
      <c r="G273" s="477"/>
      <c r="H273" s="477"/>
      <c r="I273" s="477"/>
      <c r="J273" s="477"/>
      <c r="K273" s="477"/>
      <c r="L273" s="477"/>
      <c r="M273" s="146"/>
      <c r="N273" s="146"/>
      <c r="O273" s="146"/>
      <c r="P273" s="146"/>
      <c r="Q273" s="668"/>
      <c r="R273" s="668"/>
    </row>
    <row r="274" spans="1:18" ht="19.5" thickBot="1" x14ac:dyDescent="0.25">
      <c r="A274" s="888"/>
      <c r="B274" s="886"/>
      <c r="C274" s="745"/>
      <c r="D274" s="138"/>
      <c r="E274" s="477"/>
      <c r="F274" s="477"/>
      <c r="G274" s="477"/>
      <c r="H274" s="477"/>
      <c r="I274" s="477"/>
      <c r="J274" s="477"/>
      <c r="K274" s="477"/>
      <c r="L274" s="477"/>
      <c r="M274" s="146"/>
      <c r="N274" s="146"/>
      <c r="O274" s="146"/>
      <c r="P274" s="146"/>
    </row>
    <row r="275" spans="1:18" ht="19.5" thickBot="1" x14ac:dyDescent="0.25">
      <c r="A275" s="888"/>
      <c r="B275" s="886"/>
      <c r="C275" s="348"/>
      <c r="D275" s="3" t="s">
        <v>1187</v>
      </c>
      <c r="E275" s="478"/>
      <c r="F275" s="478"/>
      <c r="G275" s="478"/>
      <c r="H275" s="478"/>
      <c r="I275" s="478"/>
      <c r="J275" s="478"/>
      <c r="K275" s="478"/>
      <c r="L275" s="478"/>
      <c r="M275" s="1">
        <f>SUM(M262:M274)</f>
        <v>55</v>
      </c>
      <c r="N275" s="1">
        <f>SUM(N262:N274)</f>
        <v>57</v>
      </c>
      <c r="O275" s="1">
        <f>SUM(O262:O274)</f>
        <v>59</v>
      </c>
      <c r="P275" s="1">
        <f>SUM(P262:P274)</f>
        <v>17</v>
      </c>
    </row>
    <row r="276" spans="1:18" ht="19.5" thickBot="1" x14ac:dyDescent="0.25">
      <c r="A276" s="888"/>
      <c r="B276" s="886"/>
      <c r="C276" s="348"/>
      <c r="D276" s="3" t="s">
        <v>1188</v>
      </c>
      <c r="E276" s="478"/>
      <c r="F276" s="478"/>
      <c r="G276" s="478"/>
      <c r="H276" s="478"/>
      <c r="I276" s="478"/>
      <c r="J276" s="478"/>
      <c r="K276" s="478"/>
      <c r="L276" s="478"/>
      <c r="M276" s="130">
        <f t="shared" ref="M276:O276" si="28">(M275*1.73*220*0.9)/1000</f>
        <v>18.839700000000001</v>
      </c>
      <c r="N276" s="130">
        <f t="shared" si="28"/>
        <v>19.524780000000003</v>
      </c>
      <c r="O276" s="130">
        <f t="shared" si="28"/>
        <v>20.209859999999995</v>
      </c>
      <c r="P276" s="131"/>
      <c r="Q276" s="156"/>
    </row>
    <row r="277" spans="1:18" ht="19.5" thickBot="1" x14ac:dyDescent="0.25">
      <c r="A277" s="888"/>
      <c r="B277" s="886"/>
      <c r="C277" s="348"/>
      <c r="D277" s="3" t="s">
        <v>1189</v>
      </c>
      <c r="E277" s="479"/>
      <c r="F277" s="479"/>
      <c r="G277" s="479"/>
      <c r="H277" s="479"/>
      <c r="I277" s="479"/>
      <c r="J277" s="479"/>
      <c r="K277" s="479"/>
      <c r="L277" s="479"/>
      <c r="M277" s="869">
        <f>(M276+N276+O276)</f>
        <v>58.574339999999992</v>
      </c>
      <c r="N277" s="870"/>
      <c r="O277" s="870"/>
      <c r="P277" s="871"/>
      <c r="Q277" s="156"/>
    </row>
    <row r="278" spans="1:18" ht="19.5" thickBot="1" x14ac:dyDescent="0.25">
      <c r="A278" s="888"/>
      <c r="B278" s="886"/>
      <c r="C278" s="349"/>
      <c r="D278" s="879"/>
      <c r="E278" s="880"/>
      <c r="F278" s="880"/>
      <c r="G278" s="881"/>
      <c r="H278" s="881"/>
      <c r="I278" s="881"/>
      <c r="J278" s="881"/>
      <c r="K278" s="881"/>
      <c r="L278" s="881"/>
      <c r="M278" s="881"/>
      <c r="N278" s="881"/>
      <c r="O278" s="881"/>
      <c r="P278" s="882"/>
      <c r="Q278" s="156"/>
    </row>
    <row r="279" spans="1:18" ht="41.25" thickBot="1" x14ac:dyDescent="0.25">
      <c r="A279" s="888"/>
      <c r="B279" s="886"/>
      <c r="C279" s="745"/>
      <c r="D279" s="758" t="s">
        <v>1200</v>
      </c>
      <c r="E279" s="475" t="s">
        <v>1314</v>
      </c>
      <c r="F279" s="475" t="s">
        <v>1381</v>
      </c>
      <c r="G279" s="475" t="s">
        <v>1415</v>
      </c>
      <c r="H279" s="681" t="s">
        <v>1416</v>
      </c>
      <c r="I279" s="475" t="s">
        <v>1417</v>
      </c>
      <c r="J279" s="681" t="s">
        <v>1319</v>
      </c>
      <c r="K279" s="475" t="s">
        <v>1418</v>
      </c>
      <c r="L279" s="475" t="s">
        <v>1419</v>
      </c>
      <c r="M279" s="124" t="str">
        <f>'Данные по ТП'!C15</f>
        <v>ТМ-400/10</v>
      </c>
      <c r="N279" s="125" t="s">
        <v>1225</v>
      </c>
      <c r="O279" s="124" t="s">
        <v>5</v>
      </c>
      <c r="P279" s="126">
        <f>'Данные по ТП'!F15</f>
        <v>7980</v>
      </c>
    </row>
    <row r="280" spans="1:18" ht="19.5" thickBot="1" x14ac:dyDescent="0.25">
      <c r="A280" s="888"/>
      <c r="B280" s="886"/>
      <c r="C280" s="745">
        <v>5</v>
      </c>
      <c r="D280" s="759"/>
      <c r="E280" s="476"/>
      <c r="F280" s="684">
        <f>((O280*1.73*220*0.9)/1000)+((N280*1.73*220*0.9)/1000)+((M280*1.73*220*0.9)/1000)</f>
        <v>0</v>
      </c>
      <c r="G280" s="845">
        <v>234</v>
      </c>
      <c r="H280" s="845">
        <v>233</v>
      </c>
      <c r="I280" s="845">
        <v>236</v>
      </c>
      <c r="J280" s="845">
        <v>412</v>
      </c>
      <c r="K280" s="845">
        <v>414</v>
      </c>
      <c r="L280" s="845">
        <v>412</v>
      </c>
      <c r="M280" s="146"/>
      <c r="N280" s="146"/>
      <c r="O280" s="146"/>
      <c r="P280" s="146"/>
      <c r="Q280" s="668"/>
      <c r="R280" s="668"/>
    </row>
    <row r="281" spans="1:18" ht="19.5" thickBot="1" x14ac:dyDescent="0.25">
      <c r="A281" s="888"/>
      <c r="B281" s="886"/>
      <c r="C281" s="745">
        <v>6</v>
      </c>
      <c r="D281" s="138" t="s">
        <v>836</v>
      </c>
      <c r="E281" s="476"/>
      <c r="F281" s="684">
        <f t="shared" ref="F281:F286" si="29">((O281*1.73*220*0.9)/1000)+((N281*1.73*220*0.9)/1000)+((M281*1.73*220*0.9)/1000)</f>
        <v>7.1933400000000001</v>
      </c>
      <c r="G281" s="846"/>
      <c r="H281" s="846"/>
      <c r="I281" s="846"/>
      <c r="J281" s="846"/>
      <c r="K281" s="846"/>
      <c r="L281" s="846"/>
      <c r="M281" s="146">
        <v>9</v>
      </c>
      <c r="N281" s="146">
        <v>8</v>
      </c>
      <c r="O281" s="146">
        <v>4</v>
      </c>
      <c r="P281" s="146">
        <v>5</v>
      </c>
    </row>
    <row r="282" spans="1:18" ht="19.5" thickBot="1" x14ac:dyDescent="0.25">
      <c r="A282" s="888"/>
      <c r="B282" s="886"/>
      <c r="C282" s="745">
        <v>7</v>
      </c>
      <c r="D282" s="138"/>
      <c r="E282" s="476"/>
      <c r="F282" s="684">
        <f t="shared" si="29"/>
        <v>2.7403200000000001</v>
      </c>
      <c r="G282" s="655"/>
      <c r="H282" s="655"/>
      <c r="I282" s="655"/>
      <c r="J282" s="655"/>
      <c r="K282" s="655"/>
      <c r="L282" s="655"/>
      <c r="M282" s="146">
        <v>8</v>
      </c>
      <c r="N282" s="146">
        <v>0</v>
      </c>
      <c r="O282" s="146">
        <v>0</v>
      </c>
      <c r="P282" s="146">
        <v>8</v>
      </c>
      <c r="Q282" s="668"/>
      <c r="R282" s="668"/>
    </row>
    <row r="283" spans="1:18" ht="19.5" thickBot="1" x14ac:dyDescent="0.25">
      <c r="A283" s="888"/>
      <c r="B283" s="886"/>
      <c r="C283" s="745">
        <v>8</v>
      </c>
      <c r="D283" s="138" t="s">
        <v>1426</v>
      </c>
      <c r="E283" s="476"/>
      <c r="F283" s="684">
        <f t="shared" si="29"/>
        <v>33.568919999999999</v>
      </c>
      <c r="G283" s="655"/>
      <c r="H283" s="655"/>
      <c r="I283" s="655"/>
      <c r="J283" s="655"/>
      <c r="K283" s="655"/>
      <c r="L283" s="655"/>
      <c r="M283" s="146">
        <v>26</v>
      </c>
      <c r="N283" s="146">
        <v>27</v>
      </c>
      <c r="O283" s="146">
        <v>45</v>
      </c>
      <c r="P283" s="146">
        <v>23</v>
      </c>
      <c r="R283" s="669"/>
    </row>
    <row r="284" spans="1:18" ht="19.5" thickBot="1" x14ac:dyDescent="0.25">
      <c r="A284" s="888"/>
      <c r="B284" s="886"/>
      <c r="C284" s="745">
        <v>9</v>
      </c>
      <c r="D284" s="138" t="s">
        <v>1427</v>
      </c>
      <c r="E284" s="476"/>
      <c r="F284" s="684">
        <f t="shared" si="29"/>
        <v>10.276199999999999</v>
      </c>
      <c r="G284" s="655"/>
      <c r="H284" s="655"/>
      <c r="I284" s="655"/>
      <c r="J284" s="655"/>
      <c r="K284" s="655"/>
      <c r="L284" s="655"/>
      <c r="M284" s="146">
        <v>6</v>
      </c>
      <c r="N284" s="146">
        <v>16</v>
      </c>
      <c r="O284" s="146">
        <v>8</v>
      </c>
      <c r="P284" s="146">
        <v>8</v>
      </c>
      <c r="Q284" s="668"/>
      <c r="R284" s="668"/>
    </row>
    <row r="285" spans="1:18" ht="19.5" thickBot="1" x14ac:dyDescent="0.25">
      <c r="A285" s="888"/>
      <c r="B285" s="886"/>
      <c r="C285" s="745">
        <v>10</v>
      </c>
      <c r="D285" s="138"/>
      <c r="E285" s="476"/>
      <c r="F285" s="684">
        <f t="shared" si="29"/>
        <v>0</v>
      </c>
      <c r="G285" s="655"/>
      <c r="H285" s="655"/>
      <c r="I285" s="655"/>
      <c r="J285" s="655"/>
      <c r="K285" s="655"/>
      <c r="L285" s="655"/>
      <c r="M285" s="146"/>
      <c r="N285" s="146"/>
      <c r="O285" s="146"/>
      <c r="P285" s="146"/>
    </row>
    <row r="286" spans="1:18" ht="19.5" thickBot="1" x14ac:dyDescent="0.25">
      <c r="A286" s="888"/>
      <c r="B286" s="886"/>
      <c r="C286" s="745">
        <v>11</v>
      </c>
      <c r="D286" s="138"/>
      <c r="E286" s="476"/>
      <c r="F286" s="684">
        <f t="shared" si="29"/>
        <v>0</v>
      </c>
      <c r="G286" s="655"/>
      <c r="H286" s="655"/>
      <c r="I286" s="655"/>
      <c r="J286" s="655"/>
      <c r="K286" s="655"/>
      <c r="L286" s="655"/>
      <c r="M286" s="146"/>
      <c r="N286" s="146"/>
      <c r="O286" s="146"/>
      <c r="P286" s="146"/>
      <c r="Q286" s="668"/>
      <c r="R286" s="668"/>
    </row>
    <row r="287" spans="1:18" ht="19.5" thickBot="1" x14ac:dyDescent="0.25">
      <c r="A287" s="888"/>
      <c r="B287" s="886"/>
      <c r="C287" s="745">
        <v>12</v>
      </c>
      <c r="D287" s="138"/>
      <c r="E287" s="476"/>
      <c r="F287" s="684"/>
      <c r="G287" s="655"/>
      <c r="H287" s="655"/>
      <c r="I287" s="655"/>
      <c r="J287" s="655"/>
      <c r="K287" s="655"/>
      <c r="L287" s="655"/>
      <c r="M287" s="146"/>
      <c r="N287" s="146"/>
      <c r="O287" s="146"/>
      <c r="P287" s="146"/>
    </row>
    <row r="288" spans="1:18" ht="19.5" thickBot="1" x14ac:dyDescent="0.25">
      <c r="A288" s="888"/>
      <c r="B288" s="886"/>
      <c r="C288" s="745"/>
      <c r="D288" s="138"/>
      <c r="E288" s="476"/>
      <c r="F288" s="684"/>
      <c r="G288" s="655"/>
      <c r="H288" s="655"/>
      <c r="I288" s="655"/>
      <c r="J288" s="655"/>
      <c r="K288" s="655"/>
      <c r="L288" s="655"/>
      <c r="M288" s="146"/>
      <c r="N288" s="146"/>
      <c r="O288" s="146"/>
      <c r="P288" s="146"/>
      <c r="Q288" s="668"/>
      <c r="R288" s="668"/>
    </row>
    <row r="289" spans="1:18" ht="19.5" thickBot="1" x14ac:dyDescent="0.25">
      <c r="A289" s="888"/>
      <c r="B289" s="886"/>
      <c r="C289" s="745"/>
      <c r="D289" s="138"/>
      <c r="E289" s="476"/>
      <c r="F289" s="684"/>
      <c r="G289" s="655"/>
      <c r="H289" s="655"/>
      <c r="I289" s="655"/>
      <c r="J289" s="655"/>
      <c r="K289" s="655"/>
      <c r="L289" s="655"/>
      <c r="M289" s="146"/>
      <c r="N289" s="146"/>
      <c r="O289" s="146"/>
      <c r="P289" s="146"/>
    </row>
    <row r="290" spans="1:18" ht="19.5" thickBot="1" x14ac:dyDescent="0.25">
      <c r="A290" s="888"/>
      <c r="B290" s="886"/>
      <c r="C290" s="745"/>
      <c r="D290" s="138"/>
      <c r="E290" s="476"/>
      <c r="F290" s="684"/>
      <c r="G290" s="655"/>
      <c r="H290" s="655"/>
      <c r="I290" s="655"/>
      <c r="J290" s="655"/>
      <c r="K290" s="655"/>
      <c r="L290" s="655"/>
      <c r="M290" s="146"/>
      <c r="N290" s="146"/>
      <c r="O290" s="146"/>
      <c r="P290" s="146"/>
    </row>
    <row r="291" spans="1:18" ht="19.5" thickBot="1" x14ac:dyDescent="0.25">
      <c r="A291" s="888"/>
      <c r="B291" s="886"/>
      <c r="C291" s="745"/>
      <c r="D291" s="138"/>
      <c r="E291" s="476"/>
      <c r="F291" s="684"/>
      <c r="G291" s="655"/>
      <c r="H291" s="655"/>
      <c r="I291" s="655"/>
      <c r="J291" s="655"/>
      <c r="K291" s="655"/>
      <c r="L291" s="655"/>
      <c r="M291" s="146"/>
      <c r="N291" s="146"/>
      <c r="O291" s="146"/>
      <c r="P291" s="146"/>
      <c r="Q291" s="668"/>
      <c r="R291" s="668"/>
    </row>
    <row r="292" spans="1:18" ht="19.5" thickBot="1" x14ac:dyDescent="0.25">
      <c r="A292" s="888"/>
      <c r="B292" s="886"/>
      <c r="C292" s="745"/>
      <c r="D292" s="138"/>
      <c r="E292" s="476"/>
      <c r="F292" s="476"/>
      <c r="G292" s="477"/>
      <c r="H292" s="477"/>
      <c r="I292" s="477"/>
      <c r="J292" s="477"/>
      <c r="K292" s="477"/>
      <c r="L292" s="477"/>
      <c r="M292" s="146"/>
      <c r="N292" s="146"/>
      <c r="O292" s="146"/>
      <c r="P292" s="146"/>
    </row>
    <row r="293" spans="1:18" ht="19.5" thickBot="1" x14ac:dyDescent="0.25">
      <c r="A293" s="888"/>
      <c r="B293" s="886"/>
      <c r="C293" s="745"/>
      <c r="D293" s="138"/>
      <c r="E293" s="476"/>
      <c r="F293" s="476"/>
      <c r="G293" s="477"/>
      <c r="H293" s="477"/>
      <c r="I293" s="477"/>
      <c r="J293" s="477"/>
      <c r="K293" s="477"/>
      <c r="L293" s="477"/>
      <c r="M293" s="146"/>
      <c r="N293" s="146"/>
      <c r="O293" s="146"/>
      <c r="P293" s="146"/>
      <c r="Q293" s="668"/>
      <c r="R293" s="668"/>
    </row>
    <row r="294" spans="1:18" ht="19.5" thickBot="1" x14ac:dyDescent="0.25">
      <c r="A294" s="888"/>
      <c r="B294" s="886"/>
      <c r="C294" s="348"/>
      <c r="D294" s="3" t="s">
        <v>1186</v>
      </c>
      <c r="E294" s="478"/>
      <c r="F294" s="478"/>
      <c r="G294" s="478"/>
      <c r="H294" s="478"/>
      <c r="I294" s="478"/>
      <c r="J294" s="478"/>
      <c r="K294" s="478"/>
      <c r="L294" s="478"/>
      <c r="M294" s="1">
        <f>SUM(M281:M293)</f>
        <v>49</v>
      </c>
      <c r="N294" s="1">
        <f>SUM(N281:N293)</f>
        <v>51</v>
      </c>
      <c r="O294" s="1">
        <f>SUM(O281:O293)</f>
        <v>57</v>
      </c>
      <c r="P294" s="1">
        <f>SUM(P281:P293)</f>
        <v>44</v>
      </c>
    </row>
    <row r="295" spans="1:18" ht="19.5" thickBot="1" x14ac:dyDescent="0.25">
      <c r="A295" s="888"/>
      <c r="B295" s="886"/>
      <c r="C295" s="348"/>
      <c r="D295" s="3" t="s">
        <v>1188</v>
      </c>
      <c r="E295" s="478"/>
      <c r="F295" s="478"/>
      <c r="G295" s="478"/>
      <c r="H295" s="478"/>
      <c r="I295" s="478"/>
      <c r="J295" s="478"/>
      <c r="K295" s="478"/>
      <c r="L295" s="478"/>
      <c r="M295" s="130">
        <f t="shared" ref="M295:O295" si="30">(M294*1.73*220*0.9)/1000</f>
        <v>16.784459999999999</v>
      </c>
      <c r="N295" s="130">
        <f t="shared" si="30"/>
        <v>17.469540000000002</v>
      </c>
      <c r="O295" s="130">
        <f t="shared" si="30"/>
        <v>19.524780000000003</v>
      </c>
      <c r="P295" s="131"/>
      <c r="Q295" s="156"/>
    </row>
    <row r="296" spans="1:18" ht="19.5" thickBot="1" x14ac:dyDescent="0.25">
      <c r="A296" s="888"/>
      <c r="B296" s="886"/>
      <c r="C296" s="348"/>
      <c r="D296" s="3" t="s">
        <v>1190</v>
      </c>
      <c r="E296" s="479"/>
      <c r="F296" s="479"/>
      <c r="G296" s="479"/>
      <c r="H296" s="479"/>
      <c r="I296" s="479"/>
      <c r="J296" s="479"/>
      <c r="K296" s="479"/>
      <c r="L296" s="479"/>
      <c r="M296" s="869">
        <f>(M295+N295+O295)</f>
        <v>53.778780000000012</v>
      </c>
      <c r="N296" s="870"/>
      <c r="O296" s="870"/>
      <c r="P296" s="871"/>
      <c r="Q296" s="156"/>
    </row>
    <row r="297" spans="1:18" ht="21" thickBot="1" x14ac:dyDescent="0.25">
      <c r="A297" s="889"/>
      <c r="B297" s="887"/>
      <c r="C297" s="350"/>
      <c r="D297" s="9" t="s">
        <v>53</v>
      </c>
      <c r="E297" s="481"/>
      <c r="F297" s="481"/>
      <c r="G297" s="481"/>
      <c r="H297" s="481"/>
      <c r="I297" s="481"/>
      <c r="J297" s="481"/>
      <c r="K297" s="481"/>
      <c r="L297" s="481"/>
      <c r="M297" s="10">
        <f>M294+M275</f>
        <v>104</v>
      </c>
      <c r="N297" s="10">
        <f>N294+N275</f>
        <v>108</v>
      </c>
      <c r="O297" s="10">
        <f>O294+O275</f>
        <v>116</v>
      </c>
      <c r="P297" s="10">
        <f>P294+P275</f>
        <v>61</v>
      </c>
    </row>
    <row r="298" spans="1:18" ht="39.75" customHeight="1" thickBot="1" x14ac:dyDescent="0.25">
      <c r="A298" s="596"/>
      <c r="B298" s="595"/>
      <c r="C298" s="595"/>
      <c r="D298" s="598" t="str">
        <f>HYPERLINK("#Оглавление!h5","&lt;&lt;&lt;&lt;&lt;")</f>
        <v>&lt;&lt;&lt;&lt;&lt;</v>
      </c>
      <c r="E298" s="595"/>
      <c r="F298" s="595"/>
      <c r="G298" s="595"/>
      <c r="H298" s="595"/>
      <c r="I298" s="595"/>
      <c r="J298" s="595"/>
      <c r="K298" s="595"/>
      <c r="L298" s="595"/>
      <c r="M298" s="595"/>
      <c r="N298" s="595"/>
      <c r="O298" s="595"/>
      <c r="P298" s="595"/>
      <c r="Q298" s="100"/>
    </row>
    <row r="299" spans="1:18" ht="41.25" thickBot="1" x14ac:dyDescent="0.25">
      <c r="A299" s="145">
        <v>44867</v>
      </c>
      <c r="B299" s="1"/>
      <c r="C299" s="347"/>
      <c r="D299" s="123" t="s">
        <v>1224</v>
      </c>
      <c r="E299" s="475" t="s">
        <v>1314</v>
      </c>
      <c r="F299" s="475" t="s">
        <v>1381</v>
      </c>
      <c r="G299" s="475" t="s">
        <v>1415</v>
      </c>
      <c r="H299" s="681" t="s">
        <v>1416</v>
      </c>
      <c r="I299" s="475" t="s">
        <v>1417</v>
      </c>
      <c r="J299" s="681" t="s">
        <v>1319</v>
      </c>
      <c r="K299" s="475" t="s">
        <v>1418</v>
      </c>
      <c r="L299" s="475" t="s">
        <v>1419</v>
      </c>
      <c r="M299" s="124" t="str">
        <f>'Данные по ТП'!C16</f>
        <v>ТМ-250/10</v>
      </c>
      <c r="N299" s="125" t="s">
        <v>1225</v>
      </c>
      <c r="O299" s="124" t="s">
        <v>5</v>
      </c>
      <c r="P299" s="126">
        <f>'Данные по ТП'!F16</f>
        <v>774798</v>
      </c>
    </row>
    <row r="300" spans="1:18" ht="19.5" thickBot="1" x14ac:dyDescent="0.25">
      <c r="A300" s="850" t="s">
        <v>1693</v>
      </c>
      <c r="B300" s="872" t="s">
        <v>55</v>
      </c>
      <c r="C300" s="745">
        <v>3</v>
      </c>
      <c r="D300" s="138"/>
      <c r="E300" s="476"/>
      <c r="F300" s="684">
        <f>((O300*1.73*220*0.9)/1000)+((N300*1.73*220*0.9)/1000)+((M300*1.73*220*0.9)/1000)</f>
        <v>0</v>
      </c>
      <c r="G300" s="845">
        <v>229</v>
      </c>
      <c r="H300" s="845">
        <v>235</v>
      </c>
      <c r="I300" s="845">
        <v>224</v>
      </c>
      <c r="J300" s="845">
        <v>403</v>
      </c>
      <c r="K300" s="845">
        <v>402</v>
      </c>
      <c r="L300" s="845">
        <v>404</v>
      </c>
      <c r="M300" s="146"/>
      <c r="N300" s="146"/>
      <c r="O300" s="146"/>
      <c r="P300" s="146"/>
      <c r="Q300" s="668"/>
      <c r="R300" s="668"/>
    </row>
    <row r="301" spans="1:18" ht="21" customHeight="1" thickBot="1" x14ac:dyDescent="0.25">
      <c r="A301" s="862"/>
      <c r="B301" s="886"/>
      <c r="C301" s="745">
        <v>4</v>
      </c>
      <c r="D301" s="138" t="s">
        <v>965</v>
      </c>
      <c r="E301" s="476"/>
      <c r="F301" s="684">
        <f t="shared" ref="F301:F305" si="31">((O301*1.73*220*0.9)/1000)+((N301*1.73*220*0.9)/1000)+((M301*1.73*220*0.9)/1000)</f>
        <v>11.988900000000001</v>
      </c>
      <c r="G301" s="846"/>
      <c r="H301" s="846"/>
      <c r="I301" s="846"/>
      <c r="J301" s="846"/>
      <c r="K301" s="846"/>
      <c r="L301" s="846"/>
      <c r="M301" s="146">
        <v>3</v>
      </c>
      <c r="N301" s="146">
        <v>24</v>
      </c>
      <c r="O301" s="146">
        <v>8</v>
      </c>
      <c r="P301" s="146">
        <v>12</v>
      </c>
    </row>
    <row r="302" spans="1:18" ht="19.5" thickBot="1" x14ac:dyDescent="0.25">
      <c r="A302" s="888"/>
      <c r="B302" s="886"/>
      <c r="C302" s="745">
        <v>5</v>
      </c>
      <c r="D302" s="138" t="s">
        <v>30</v>
      </c>
      <c r="E302" s="476"/>
      <c r="F302" s="684">
        <f t="shared" si="31"/>
        <v>7.1933399999999992</v>
      </c>
      <c r="G302" s="655"/>
      <c r="H302" s="655"/>
      <c r="I302" s="655"/>
      <c r="J302" s="655"/>
      <c r="K302" s="655"/>
      <c r="L302" s="655"/>
      <c r="M302" s="146">
        <v>6</v>
      </c>
      <c r="N302" s="146">
        <v>2</v>
      </c>
      <c r="O302" s="146">
        <v>13</v>
      </c>
      <c r="P302" s="146">
        <v>8</v>
      </c>
      <c r="Q302" s="668"/>
      <c r="R302" s="668"/>
    </row>
    <row r="303" spans="1:18" ht="19.5" thickBot="1" x14ac:dyDescent="0.25">
      <c r="A303" s="888"/>
      <c r="B303" s="886"/>
      <c r="C303" s="745">
        <v>6</v>
      </c>
      <c r="D303" s="138" t="s">
        <v>1428</v>
      </c>
      <c r="E303" s="476"/>
      <c r="F303" s="684">
        <f t="shared" si="31"/>
        <v>12.67398</v>
      </c>
      <c r="G303" s="655"/>
      <c r="H303" s="655"/>
      <c r="I303" s="655"/>
      <c r="J303" s="655"/>
      <c r="K303" s="655"/>
      <c r="L303" s="655"/>
      <c r="M303" s="146">
        <v>8</v>
      </c>
      <c r="N303" s="146">
        <v>17</v>
      </c>
      <c r="O303" s="146">
        <v>12</v>
      </c>
      <c r="P303" s="146">
        <v>6</v>
      </c>
      <c r="R303" s="669"/>
    </row>
    <row r="304" spans="1:18" ht="19.5" thickBot="1" x14ac:dyDescent="0.25">
      <c r="A304" s="888"/>
      <c r="B304" s="886"/>
      <c r="C304" s="745">
        <v>7</v>
      </c>
      <c r="D304" s="138"/>
      <c r="E304" s="476"/>
      <c r="F304" s="684">
        <f t="shared" si="31"/>
        <v>0</v>
      </c>
      <c r="G304" s="655"/>
      <c r="H304" s="655"/>
      <c r="I304" s="655"/>
      <c r="J304" s="655"/>
      <c r="K304" s="655"/>
      <c r="L304" s="655"/>
      <c r="M304" s="146"/>
      <c r="N304" s="146"/>
      <c r="O304" s="146"/>
      <c r="P304" s="146"/>
      <c r="Q304" s="668"/>
      <c r="R304" s="668"/>
    </row>
    <row r="305" spans="1:18" ht="19.5" thickBot="1" x14ac:dyDescent="0.25">
      <c r="A305" s="888"/>
      <c r="B305" s="886"/>
      <c r="C305" s="745">
        <v>8</v>
      </c>
      <c r="D305" s="138"/>
      <c r="E305" s="476"/>
      <c r="F305" s="684">
        <f t="shared" si="31"/>
        <v>0</v>
      </c>
      <c r="G305" s="655"/>
      <c r="H305" s="655"/>
      <c r="I305" s="655"/>
      <c r="J305" s="655"/>
      <c r="K305" s="655"/>
      <c r="L305" s="655"/>
      <c r="M305" s="146"/>
      <c r="N305" s="146"/>
      <c r="O305" s="146"/>
      <c r="P305" s="146"/>
    </row>
    <row r="306" spans="1:18" ht="19.5" thickBot="1" x14ac:dyDescent="0.25">
      <c r="A306" s="888"/>
      <c r="B306" s="886"/>
      <c r="C306" s="745"/>
      <c r="D306" s="138"/>
      <c r="E306" s="476"/>
      <c r="F306" s="684"/>
      <c r="G306" s="655"/>
      <c r="H306" s="655"/>
      <c r="I306" s="655"/>
      <c r="J306" s="655"/>
      <c r="K306" s="655"/>
      <c r="L306" s="655"/>
      <c r="M306" s="146"/>
      <c r="N306" s="146"/>
      <c r="O306" s="146"/>
      <c r="P306" s="146"/>
      <c r="Q306" s="668"/>
      <c r="R306" s="668"/>
    </row>
    <row r="307" spans="1:18" ht="19.5" thickBot="1" x14ac:dyDescent="0.25">
      <c r="A307" s="888"/>
      <c r="B307" s="886"/>
      <c r="C307" s="745"/>
      <c r="D307" s="138"/>
      <c r="E307" s="476"/>
      <c r="F307" s="684"/>
      <c r="G307" s="655"/>
      <c r="H307" s="655"/>
      <c r="I307" s="655"/>
      <c r="J307" s="655"/>
      <c r="K307" s="655"/>
      <c r="L307" s="655"/>
      <c r="M307" s="146"/>
      <c r="N307" s="146"/>
      <c r="O307" s="146"/>
      <c r="P307" s="146"/>
    </row>
    <row r="308" spans="1:18" ht="19.5" thickBot="1" x14ac:dyDescent="0.25">
      <c r="A308" s="888"/>
      <c r="B308" s="886"/>
      <c r="C308" s="745"/>
      <c r="D308" s="138"/>
      <c r="E308" s="476"/>
      <c r="F308" s="684"/>
      <c r="G308" s="655"/>
      <c r="H308" s="655"/>
      <c r="I308" s="655"/>
      <c r="J308" s="655"/>
      <c r="K308" s="655"/>
      <c r="L308" s="655"/>
      <c r="M308" s="146"/>
      <c r="N308" s="146"/>
      <c r="O308" s="146"/>
      <c r="P308" s="146"/>
      <c r="Q308" s="668"/>
      <c r="R308" s="668"/>
    </row>
    <row r="309" spans="1:18" ht="19.5" thickBot="1" x14ac:dyDescent="0.25">
      <c r="A309" s="888"/>
      <c r="B309" s="886"/>
      <c r="C309" s="745"/>
      <c r="D309" s="138"/>
      <c r="E309" s="476"/>
      <c r="F309" s="684"/>
      <c r="G309" s="655"/>
      <c r="H309" s="655"/>
      <c r="I309" s="655"/>
      <c r="J309" s="655"/>
      <c r="K309" s="655"/>
      <c r="L309" s="655"/>
      <c r="M309" s="146"/>
      <c r="N309" s="146"/>
      <c r="O309" s="146"/>
      <c r="P309" s="146"/>
    </row>
    <row r="310" spans="1:18" ht="19.5" thickBot="1" x14ac:dyDescent="0.25">
      <c r="A310" s="888"/>
      <c r="B310" s="886"/>
      <c r="C310" s="745"/>
      <c r="D310" s="138"/>
      <c r="E310" s="476"/>
      <c r="F310" s="684"/>
      <c r="G310" s="655"/>
      <c r="H310" s="655"/>
      <c r="I310" s="655"/>
      <c r="J310" s="655"/>
      <c r="K310" s="655"/>
      <c r="L310" s="655"/>
      <c r="M310" s="146"/>
      <c r="N310" s="146"/>
      <c r="O310" s="146"/>
      <c r="P310" s="146"/>
    </row>
    <row r="311" spans="1:18" ht="19.5" thickBot="1" x14ac:dyDescent="0.25">
      <c r="A311" s="888"/>
      <c r="B311" s="886"/>
      <c r="C311" s="348"/>
      <c r="D311" s="3" t="s">
        <v>1187</v>
      </c>
      <c r="E311" s="478"/>
      <c r="F311" s="478"/>
      <c r="G311" s="478"/>
      <c r="H311" s="478"/>
      <c r="I311" s="478"/>
      <c r="J311" s="478"/>
      <c r="K311" s="478"/>
      <c r="L311" s="478"/>
      <c r="M311" s="1">
        <f>SUM(M301:M310)</f>
        <v>17</v>
      </c>
      <c r="N311" s="1">
        <f>SUM(N301:N310)</f>
        <v>43</v>
      </c>
      <c r="O311" s="1">
        <f>SUM(O301:O310)</f>
        <v>33</v>
      </c>
      <c r="P311" s="1">
        <f>SUM(P301:P310)</f>
        <v>26</v>
      </c>
      <c r="Q311" s="668"/>
      <c r="R311" s="668"/>
    </row>
    <row r="312" spans="1:18" ht="19.5" thickBot="1" x14ac:dyDescent="0.25">
      <c r="A312" s="888"/>
      <c r="B312" s="886"/>
      <c r="C312" s="348"/>
      <c r="D312" s="3" t="s">
        <v>1188</v>
      </c>
      <c r="E312" s="478"/>
      <c r="F312" s="478"/>
      <c r="G312" s="478"/>
      <c r="H312" s="478"/>
      <c r="I312" s="478"/>
      <c r="J312" s="478"/>
      <c r="K312" s="478"/>
      <c r="L312" s="478"/>
      <c r="M312" s="130">
        <f t="shared" ref="M312:O312" si="32">(M311*1.73*220*0.9)/1000</f>
        <v>5.8231800000000007</v>
      </c>
      <c r="N312" s="130">
        <f t="shared" si="32"/>
        <v>14.72922</v>
      </c>
      <c r="O312" s="130">
        <f t="shared" si="32"/>
        <v>11.30382</v>
      </c>
      <c r="P312" s="131"/>
    </row>
    <row r="313" spans="1:18" ht="19.5" thickBot="1" x14ac:dyDescent="0.25">
      <c r="A313" s="888"/>
      <c r="B313" s="886"/>
      <c r="C313" s="348"/>
      <c r="D313" s="3" t="s">
        <v>1189</v>
      </c>
      <c r="E313" s="479"/>
      <c r="F313" s="479"/>
      <c r="G313" s="479"/>
      <c r="H313" s="479"/>
      <c r="I313" s="479"/>
      <c r="J313" s="479"/>
      <c r="K313" s="479"/>
      <c r="L313" s="479"/>
      <c r="M313" s="869">
        <f>(M312+N312+O312)</f>
        <v>31.85622</v>
      </c>
      <c r="N313" s="870"/>
      <c r="O313" s="870"/>
      <c r="P313" s="871"/>
      <c r="Q313" s="668"/>
      <c r="R313" s="668"/>
    </row>
    <row r="314" spans="1:18" ht="19.5" thickBot="1" x14ac:dyDescent="0.25">
      <c r="A314" s="888"/>
      <c r="B314" s="886"/>
      <c r="C314" s="349"/>
      <c r="D314" s="879"/>
      <c r="E314" s="880"/>
      <c r="F314" s="881"/>
      <c r="G314" s="881"/>
      <c r="H314" s="881"/>
      <c r="I314" s="881"/>
      <c r="J314" s="881"/>
      <c r="K314" s="881"/>
      <c r="L314" s="881"/>
      <c r="M314" s="881"/>
      <c r="N314" s="881"/>
      <c r="O314" s="881"/>
      <c r="P314" s="882"/>
    </row>
    <row r="315" spans="1:18" ht="41.25" thickBot="1" x14ac:dyDescent="0.25">
      <c r="A315" s="888"/>
      <c r="B315" s="886"/>
      <c r="C315" s="745"/>
      <c r="D315" s="758" t="s">
        <v>1200</v>
      </c>
      <c r="E315" s="475" t="s">
        <v>1314</v>
      </c>
      <c r="F315" s="475" t="s">
        <v>1381</v>
      </c>
      <c r="G315" s="475" t="s">
        <v>1415</v>
      </c>
      <c r="H315" s="681" t="s">
        <v>1416</v>
      </c>
      <c r="I315" s="475" t="s">
        <v>1417</v>
      </c>
      <c r="J315" s="681" t="s">
        <v>1319</v>
      </c>
      <c r="K315" s="475" t="s">
        <v>1418</v>
      </c>
      <c r="L315" s="475" t="s">
        <v>1419</v>
      </c>
      <c r="M315" s="124" t="str">
        <f>'Данные по ТП'!C17</f>
        <v>ТМ-250/10</v>
      </c>
      <c r="N315" s="125" t="s">
        <v>1225</v>
      </c>
      <c r="O315" s="124" t="s">
        <v>5</v>
      </c>
      <c r="P315" s="126">
        <f>'Данные по ТП'!F17</f>
        <v>1109</v>
      </c>
    </row>
    <row r="316" spans="1:18" ht="19.5" thickBot="1" x14ac:dyDescent="0.25">
      <c r="A316" s="888"/>
      <c r="B316" s="886"/>
      <c r="C316" s="745">
        <v>10</v>
      </c>
      <c r="D316" s="138"/>
      <c r="E316" s="476"/>
      <c r="F316" s="655">
        <f>((O316*1.73*220*0.9)/1000)+((N316*1.73*220*0.9)/1000)+((M316*1.73*220*0.9)/1000)</f>
        <v>0</v>
      </c>
      <c r="G316" s="845"/>
      <c r="H316" s="845"/>
      <c r="I316" s="845"/>
      <c r="J316" s="845"/>
      <c r="K316" s="845"/>
      <c r="L316" s="845"/>
      <c r="M316" s="146"/>
      <c r="N316" s="146"/>
      <c r="O316" s="146"/>
      <c r="P316" s="146"/>
      <c r="Q316" s="668"/>
      <c r="R316" s="668"/>
    </row>
    <row r="317" spans="1:18" ht="19.5" thickBot="1" x14ac:dyDescent="0.25">
      <c r="A317" s="888"/>
      <c r="B317" s="886"/>
      <c r="C317" s="745">
        <v>12</v>
      </c>
      <c r="D317" s="138" t="s">
        <v>31</v>
      </c>
      <c r="E317" s="476"/>
      <c r="F317" s="655">
        <f t="shared" ref="F317:F321" si="33">((O317*1.73*220*0.9)/1000)+((N317*1.73*220*0.9)/1000)+((M317*1.73*220*0.9)/1000)</f>
        <v>1.02762</v>
      </c>
      <c r="G317" s="846"/>
      <c r="H317" s="846"/>
      <c r="I317" s="846"/>
      <c r="J317" s="846"/>
      <c r="K317" s="846"/>
      <c r="L317" s="846"/>
      <c r="M317" s="146">
        <v>0</v>
      </c>
      <c r="N317" s="146">
        <v>1</v>
      </c>
      <c r="O317" s="146">
        <v>2</v>
      </c>
      <c r="P317" s="146">
        <v>2</v>
      </c>
    </row>
    <row r="318" spans="1:18" ht="19.5" thickBot="1" x14ac:dyDescent="0.25">
      <c r="A318" s="888"/>
      <c r="B318" s="886"/>
      <c r="C318" s="745">
        <v>13</v>
      </c>
      <c r="D318" s="138"/>
      <c r="E318" s="476"/>
      <c r="F318" s="655">
        <f t="shared" si="33"/>
        <v>0</v>
      </c>
      <c r="G318" s="655"/>
      <c r="H318" s="655"/>
      <c r="I318" s="655"/>
      <c r="J318" s="655"/>
      <c r="K318" s="655"/>
      <c r="L318" s="655"/>
      <c r="M318" s="146"/>
      <c r="N318" s="146"/>
      <c r="O318" s="146"/>
      <c r="P318" s="146"/>
      <c r="Q318" s="668"/>
      <c r="R318" s="668"/>
    </row>
    <row r="319" spans="1:18" ht="19.5" thickBot="1" x14ac:dyDescent="0.25">
      <c r="A319" s="888"/>
      <c r="B319" s="886"/>
      <c r="C319" s="745">
        <v>14</v>
      </c>
      <c r="D319" s="138" t="s">
        <v>32</v>
      </c>
      <c r="E319" s="476"/>
      <c r="F319" s="655">
        <f t="shared" si="33"/>
        <v>8.5634999999999994</v>
      </c>
      <c r="G319" s="655"/>
      <c r="H319" s="655"/>
      <c r="I319" s="655"/>
      <c r="J319" s="655"/>
      <c r="K319" s="655"/>
      <c r="L319" s="655"/>
      <c r="M319" s="146">
        <v>5</v>
      </c>
      <c r="N319" s="146">
        <v>12</v>
      </c>
      <c r="O319" s="146">
        <v>8</v>
      </c>
      <c r="P319" s="146">
        <v>8</v>
      </c>
      <c r="R319" s="669"/>
    </row>
    <row r="320" spans="1:18" ht="19.5" thickBot="1" x14ac:dyDescent="0.25">
      <c r="A320" s="888"/>
      <c r="B320" s="886"/>
      <c r="C320" s="745">
        <v>15</v>
      </c>
      <c r="D320" s="138" t="s">
        <v>33</v>
      </c>
      <c r="E320" s="476"/>
      <c r="F320" s="655">
        <f t="shared" si="33"/>
        <v>0</v>
      </c>
      <c r="G320" s="655"/>
      <c r="H320" s="655"/>
      <c r="I320" s="655"/>
      <c r="J320" s="655"/>
      <c r="K320" s="655"/>
      <c r="L320" s="655"/>
      <c r="M320" s="146">
        <v>0</v>
      </c>
      <c r="N320" s="146">
        <v>0</v>
      </c>
      <c r="O320" s="146">
        <v>0</v>
      </c>
      <c r="P320" s="146">
        <v>0</v>
      </c>
      <c r="Q320" s="668"/>
      <c r="R320" s="668"/>
    </row>
    <row r="321" spans="1:18 16384:16384" ht="19.5" thickBot="1" x14ac:dyDescent="0.25">
      <c r="A321" s="888"/>
      <c r="B321" s="886"/>
      <c r="C321" s="745">
        <v>16</v>
      </c>
      <c r="D321" s="138" t="s">
        <v>34</v>
      </c>
      <c r="E321" s="476"/>
      <c r="F321" s="655">
        <f t="shared" si="33"/>
        <v>9.9336599999999997</v>
      </c>
      <c r="G321" s="655"/>
      <c r="H321" s="655"/>
      <c r="I321" s="655"/>
      <c r="J321" s="655"/>
      <c r="K321" s="655"/>
      <c r="L321" s="655"/>
      <c r="M321" s="146">
        <v>4</v>
      </c>
      <c r="N321" s="146">
        <v>6</v>
      </c>
      <c r="O321" s="146">
        <v>19</v>
      </c>
      <c r="P321" s="146">
        <v>12</v>
      </c>
    </row>
    <row r="322" spans="1:18 16384:16384" ht="19.5" thickBot="1" x14ac:dyDescent="0.25">
      <c r="A322" s="888"/>
      <c r="B322" s="886"/>
      <c r="C322" s="745"/>
      <c r="D322" s="138"/>
      <c r="E322" s="476"/>
      <c r="F322" s="655"/>
      <c r="G322" s="655"/>
      <c r="H322" s="655"/>
      <c r="I322" s="655"/>
      <c r="J322" s="655"/>
      <c r="K322" s="655"/>
      <c r="L322" s="655"/>
      <c r="M322" s="146"/>
      <c r="N322" s="146"/>
      <c r="O322" s="146"/>
      <c r="P322" s="146"/>
      <c r="Q322" s="668"/>
      <c r="R322" s="668"/>
    </row>
    <row r="323" spans="1:18 16384:16384" ht="19.5" thickBot="1" x14ac:dyDescent="0.25">
      <c r="A323" s="888"/>
      <c r="B323" s="886"/>
      <c r="C323" s="745"/>
      <c r="D323" s="138"/>
      <c r="E323" s="476"/>
      <c r="F323" s="655"/>
      <c r="G323" s="655"/>
      <c r="H323" s="655"/>
      <c r="I323" s="655"/>
      <c r="J323" s="655"/>
      <c r="K323" s="655"/>
      <c r="L323" s="655"/>
      <c r="M323" s="146"/>
      <c r="N323" s="146"/>
      <c r="O323" s="146"/>
      <c r="P323" s="146"/>
    </row>
    <row r="324" spans="1:18 16384:16384" ht="19.5" thickBot="1" x14ac:dyDescent="0.25">
      <c r="A324" s="888"/>
      <c r="B324" s="886"/>
      <c r="C324" s="745"/>
      <c r="D324" s="138"/>
      <c r="E324" s="476"/>
      <c r="F324" s="655"/>
      <c r="G324" s="655"/>
      <c r="H324" s="655"/>
      <c r="I324" s="655"/>
      <c r="J324" s="655"/>
      <c r="K324" s="655"/>
      <c r="L324" s="655"/>
      <c r="M324" s="146"/>
      <c r="N324" s="146"/>
      <c r="O324" s="146"/>
      <c r="P324" s="146"/>
      <c r="Q324" s="668"/>
      <c r="R324" s="668"/>
    </row>
    <row r="325" spans="1:18 16384:16384" ht="19.5" thickBot="1" x14ac:dyDescent="0.25">
      <c r="A325" s="888"/>
      <c r="B325" s="886"/>
      <c r="C325" s="745"/>
      <c r="D325" s="138"/>
      <c r="E325" s="476"/>
      <c r="F325" s="655"/>
      <c r="G325" s="655"/>
      <c r="H325" s="655"/>
      <c r="I325" s="655"/>
      <c r="J325" s="655"/>
      <c r="K325" s="655"/>
      <c r="L325" s="655"/>
      <c r="M325" s="146"/>
      <c r="N325" s="146"/>
      <c r="O325" s="146"/>
      <c r="P325" s="146"/>
    </row>
    <row r="326" spans="1:18 16384:16384" ht="19.5" thickBot="1" x14ac:dyDescent="0.25">
      <c r="A326" s="888"/>
      <c r="B326" s="886"/>
      <c r="C326" s="745"/>
      <c r="D326" s="138"/>
      <c r="E326" s="476"/>
      <c r="F326" s="655"/>
      <c r="G326" s="655"/>
      <c r="H326" s="655"/>
      <c r="I326" s="655"/>
      <c r="J326" s="655"/>
      <c r="K326" s="655"/>
      <c r="L326" s="655"/>
      <c r="M326" s="146"/>
      <c r="N326" s="146"/>
      <c r="O326" s="146"/>
      <c r="P326" s="146"/>
    </row>
    <row r="327" spans="1:18 16384:16384" ht="19.5" thickBot="1" x14ac:dyDescent="0.25">
      <c r="A327" s="888"/>
      <c r="B327" s="886"/>
      <c r="C327" s="745"/>
      <c r="D327" s="138"/>
      <c r="E327" s="476"/>
      <c r="F327" s="655"/>
      <c r="G327" s="655"/>
      <c r="H327" s="655"/>
      <c r="I327" s="655"/>
      <c r="J327" s="655"/>
      <c r="K327" s="655"/>
      <c r="L327" s="655"/>
      <c r="M327" s="146"/>
      <c r="N327" s="146"/>
      <c r="O327" s="146"/>
      <c r="P327" s="146"/>
      <c r="Q327" s="668"/>
      <c r="R327" s="668"/>
    </row>
    <row r="328" spans="1:18 16384:16384" ht="19.5" thickBot="1" x14ac:dyDescent="0.25">
      <c r="A328" s="888"/>
      <c r="B328" s="886"/>
      <c r="C328" s="745"/>
      <c r="D328" s="138"/>
      <c r="E328" s="476"/>
      <c r="F328" s="655"/>
      <c r="G328" s="655"/>
      <c r="H328" s="655"/>
      <c r="I328" s="655"/>
      <c r="J328" s="655"/>
      <c r="K328" s="655"/>
      <c r="L328" s="655"/>
      <c r="M328" s="146"/>
      <c r="N328" s="146"/>
      <c r="O328" s="146"/>
      <c r="P328" s="146"/>
    </row>
    <row r="329" spans="1:18 16384:16384" ht="19.5" thickBot="1" x14ac:dyDescent="0.25">
      <c r="A329" s="888"/>
      <c r="B329" s="886"/>
      <c r="C329" s="745"/>
      <c r="D329" s="138"/>
      <c r="E329" s="476"/>
      <c r="F329" s="655"/>
      <c r="G329" s="655"/>
      <c r="H329" s="655"/>
      <c r="I329" s="655"/>
      <c r="J329" s="655"/>
      <c r="K329" s="655"/>
      <c r="L329" s="655"/>
      <c r="M329" s="146"/>
      <c r="N329" s="146"/>
      <c r="O329" s="146"/>
      <c r="P329" s="146"/>
      <c r="Q329" s="668"/>
      <c r="R329" s="668"/>
    </row>
    <row r="330" spans="1:18 16384:16384" ht="19.5" thickBot="1" x14ac:dyDescent="0.25">
      <c r="A330" s="888"/>
      <c r="B330" s="886"/>
      <c r="C330" s="348"/>
      <c r="D330" s="3" t="s">
        <v>1186</v>
      </c>
      <c r="E330" s="478"/>
      <c r="F330" s="478"/>
      <c r="G330" s="478"/>
      <c r="H330" s="478"/>
      <c r="I330" s="478"/>
      <c r="J330" s="478"/>
      <c r="K330" s="478"/>
      <c r="L330" s="478"/>
      <c r="M330" s="1">
        <f>SUM(M317:M329)</f>
        <v>9</v>
      </c>
      <c r="N330" s="1">
        <f>SUM(N317:N329)</f>
        <v>19</v>
      </c>
      <c r="O330" s="1">
        <f>SUM(O317:O329)</f>
        <v>29</v>
      </c>
      <c r="P330" s="1">
        <f>SUM(P317:P329)</f>
        <v>22</v>
      </c>
    </row>
    <row r="331" spans="1:18 16384:16384" ht="19.5" thickBot="1" x14ac:dyDescent="0.25">
      <c r="A331" s="888"/>
      <c r="B331" s="886"/>
      <c r="C331" s="348"/>
      <c r="D331" s="3" t="s">
        <v>1188</v>
      </c>
      <c r="E331" s="478"/>
      <c r="F331" s="478"/>
      <c r="G331" s="478"/>
      <c r="H331" s="478"/>
      <c r="I331" s="478"/>
      <c r="J331" s="478"/>
      <c r="K331" s="478"/>
      <c r="L331" s="478"/>
      <c r="M331" s="130">
        <f t="shared" ref="M331:O331" si="34">(M330*1.73*220*0.9)/1000</f>
        <v>3.0828600000000002</v>
      </c>
      <c r="N331" s="130">
        <f t="shared" si="34"/>
        <v>6.5082599999999999</v>
      </c>
      <c r="O331" s="130">
        <f t="shared" si="34"/>
        <v>9.9336599999999997</v>
      </c>
      <c r="P331" s="131"/>
      <c r="Q331" s="156"/>
    </row>
    <row r="332" spans="1:18 16384:16384" ht="19.5" thickBot="1" x14ac:dyDescent="0.25">
      <c r="A332" s="888"/>
      <c r="B332" s="886"/>
      <c r="C332" s="348"/>
      <c r="D332" s="3" t="s">
        <v>1190</v>
      </c>
      <c r="E332" s="479"/>
      <c r="F332" s="479"/>
      <c r="G332" s="479"/>
      <c r="H332" s="479"/>
      <c r="I332" s="479"/>
      <c r="J332" s="479"/>
      <c r="K332" s="479"/>
      <c r="L332" s="479"/>
      <c r="M332" s="869">
        <f>(M331+N331+O331)</f>
        <v>19.52478</v>
      </c>
      <c r="N332" s="870"/>
      <c r="O332" s="870"/>
      <c r="P332" s="871"/>
    </row>
    <row r="333" spans="1:18 16384:16384" ht="21" thickBot="1" x14ac:dyDescent="0.25">
      <c r="A333" s="889"/>
      <c r="B333" s="887"/>
      <c r="C333" s="350"/>
      <c r="D333" s="9" t="s">
        <v>53</v>
      </c>
      <c r="E333" s="481"/>
      <c r="F333" s="481"/>
      <c r="G333" s="481"/>
      <c r="H333" s="481"/>
      <c r="I333" s="481"/>
      <c r="J333" s="481"/>
      <c r="K333" s="481"/>
      <c r="L333" s="481"/>
      <c r="M333" s="10">
        <f>M330+M311</f>
        <v>26</v>
      </c>
      <c r="N333" s="10">
        <f>N330+N311</f>
        <v>62</v>
      </c>
      <c r="O333" s="10">
        <f>O330+O311</f>
        <v>62</v>
      </c>
      <c r="P333" s="10">
        <f>P330+P311</f>
        <v>48</v>
      </c>
    </row>
    <row r="334" spans="1:18 16384:16384" ht="39.75" customHeight="1" thickBot="1" x14ac:dyDescent="0.25">
      <c r="A334" s="596"/>
      <c r="B334" s="595"/>
      <c r="C334" s="595"/>
      <c r="D334" s="598" t="str">
        <f>HYPERLINK("#Оглавление!h5","&lt;&lt;&lt;&lt;&lt;")</f>
        <v>&lt;&lt;&lt;&lt;&lt;</v>
      </c>
      <c r="E334" s="595"/>
      <c r="F334" s="595"/>
      <c r="G334" s="595"/>
      <c r="H334" s="595"/>
      <c r="I334" s="595"/>
      <c r="J334" s="595"/>
      <c r="K334" s="595"/>
      <c r="L334" s="595"/>
      <c r="M334" s="595"/>
      <c r="N334" s="595"/>
      <c r="O334" s="595"/>
      <c r="P334" s="595"/>
      <c r="Q334" s="100"/>
    </row>
    <row r="335" spans="1:18 16384:16384" ht="41.25" thickBot="1" x14ac:dyDescent="0.25">
      <c r="A335" s="729" t="s">
        <v>1694</v>
      </c>
      <c r="B335" s="1"/>
      <c r="C335" s="347"/>
      <c r="D335" s="123" t="s">
        <v>1224</v>
      </c>
      <c r="E335" s="475" t="s">
        <v>1314</v>
      </c>
      <c r="F335" s="475" t="s">
        <v>1381</v>
      </c>
      <c r="G335" s="475" t="s">
        <v>1415</v>
      </c>
      <c r="H335" s="681" t="s">
        <v>1416</v>
      </c>
      <c r="I335" s="475" t="s">
        <v>1417</v>
      </c>
      <c r="J335" s="681" t="s">
        <v>1319</v>
      </c>
      <c r="K335" s="475" t="s">
        <v>1418</v>
      </c>
      <c r="L335" s="475" t="s">
        <v>1419</v>
      </c>
      <c r="M335" s="124" t="str">
        <f>'Данные по ТП'!C18</f>
        <v>ТМ-250/10</v>
      </c>
      <c r="N335" s="125" t="s">
        <v>1225</v>
      </c>
      <c r="O335" s="124" t="s">
        <v>5</v>
      </c>
      <c r="P335" s="126">
        <f>'Данные по ТП'!F18</f>
        <v>666782</v>
      </c>
    </row>
    <row r="336" spans="1:18 16384:16384" ht="19.5" customHeight="1" thickBot="1" x14ac:dyDescent="0.25">
      <c r="A336" s="850" t="s">
        <v>1687</v>
      </c>
      <c r="B336" s="872" t="s">
        <v>56</v>
      </c>
      <c r="C336" s="745">
        <v>1</v>
      </c>
      <c r="D336" s="138" t="s">
        <v>1429</v>
      </c>
      <c r="E336" s="476"/>
      <c r="F336" s="684">
        <f>((O336*1.73*220*0.9)/1000)+((N336*1.73*220*0.9)/1000)+((M336*1.73*220*0.9)/1000)</f>
        <v>6.5082599999999999</v>
      </c>
      <c r="G336" s="845"/>
      <c r="H336" s="845"/>
      <c r="I336" s="845"/>
      <c r="J336" s="845"/>
      <c r="K336" s="845"/>
      <c r="L336" s="845"/>
      <c r="M336" s="146">
        <v>6</v>
      </c>
      <c r="N336" s="146">
        <v>8</v>
      </c>
      <c r="O336" s="146">
        <v>5</v>
      </c>
      <c r="P336" s="146">
        <v>3</v>
      </c>
      <c r="Q336" s="668"/>
      <c r="R336" s="668"/>
      <c r="XFD336">
        <f>SUM(M336:XFC336)</f>
        <v>22</v>
      </c>
    </row>
    <row r="337" spans="1:18 16384:16384" ht="19.5" thickBot="1" x14ac:dyDescent="0.25">
      <c r="A337" s="862"/>
      <c r="B337" s="886"/>
      <c r="C337" s="745">
        <v>2</v>
      </c>
      <c r="D337" s="138" t="s">
        <v>1430</v>
      </c>
      <c r="E337" s="476"/>
      <c r="F337" s="684">
        <f t="shared" ref="F337:F340" si="35">((O337*1.73*220*0.9)/1000)+((N337*1.73*220*0.9)/1000)+((M337*1.73*220*0.9)/1000)</f>
        <v>1.37016</v>
      </c>
      <c r="G337" s="846"/>
      <c r="H337" s="846"/>
      <c r="I337" s="846"/>
      <c r="J337" s="846"/>
      <c r="K337" s="846"/>
      <c r="L337" s="846"/>
      <c r="M337" s="146">
        <v>0</v>
      </c>
      <c r="N337" s="146">
        <v>4</v>
      </c>
      <c r="O337" s="146">
        <v>0</v>
      </c>
      <c r="P337" s="146">
        <v>4</v>
      </c>
      <c r="XFD337">
        <f>SUM(M337:XFC337)</f>
        <v>8</v>
      </c>
    </row>
    <row r="338" spans="1:18 16384:16384" ht="19.5" thickBot="1" x14ac:dyDescent="0.25">
      <c r="A338" s="862"/>
      <c r="B338" s="886"/>
      <c r="C338" s="745">
        <v>3</v>
      </c>
      <c r="D338" s="138" t="s">
        <v>998</v>
      </c>
      <c r="E338" s="476"/>
      <c r="F338" s="684">
        <f t="shared" si="35"/>
        <v>0</v>
      </c>
      <c r="G338" s="655"/>
      <c r="H338" s="655"/>
      <c r="I338" s="655"/>
      <c r="J338" s="655"/>
      <c r="K338" s="655"/>
      <c r="L338" s="655"/>
      <c r="M338" s="146"/>
      <c r="N338" s="146"/>
      <c r="O338" s="146"/>
      <c r="P338" s="146"/>
      <c r="Q338" s="668"/>
      <c r="R338" s="668"/>
    </row>
    <row r="339" spans="1:18 16384:16384" ht="19.5" thickBot="1" x14ac:dyDescent="0.25">
      <c r="A339" s="862"/>
      <c r="B339" s="886"/>
      <c r="C339" s="745">
        <v>4</v>
      </c>
      <c r="D339" s="138" t="s">
        <v>35</v>
      </c>
      <c r="E339" s="476"/>
      <c r="F339" s="684">
        <f t="shared" si="35"/>
        <v>0</v>
      </c>
      <c r="G339" s="655"/>
      <c r="H339" s="655"/>
      <c r="I339" s="655"/>
      <c r="J339" s="655"/>
      <c r="K339" s="655"/>
      <c r="L339" s="655"/>
      <c r="M339" s="146">
        <v>0</v>
      </c>
      <c r="N339" s="146">
        <v>0</v>
      </c>
      <c r="O339" s="146">
        <v>0</v>
      </c>
      <c r="P339" s="146">
        <v>0</v>
      </c>
      <c r="R339" s="669"/>
      <c r="XFD339">
        <f>SUM(M339:XFC339)</f>
        <v>0</v>
      </c>
    </row>
    <row r="340" spans="1:18 16384:16384" ht="19.5" thickBot="1" x14ac:dyDescent="0.25">
      <c r="A340" s="862"/>
      <c r="B340" s="886"/>
      <c r="C340" s="745">
        <v>5</v>
      </c>
      <c r="D340" s="138"/>
      <c r="E340" s="476"/>
      <c r="F340" s="684">
        <f t="shared" si="35"/>
        <v>0</v>
      </c>
      <c r="G340" s="655"/>
      <c r="H340" s="655"/>
      <c r="I340" s="655"/>
      <c r="J340" s="655"/>
      <c r="K340" s="655"/>
      <c r="L340" s="655"/>
      <c r="M340" s="146"/>
      <c r="N340" s="146"/>
      <c r="O340" s="146"/>
      <c r="P340" s="146"/>
      <c r="Q340" s="668"/>
      <c r="R340" s="668"/>
    </row>
    <row r="341" spans="1:18 16384:16384" ht="19.5" thickBot="1" x14ac:dyDescent="0.25">
      <c r="A341" s="862"/>
      <c r="B341" s="886"/>
      <c r="C341" s="745">
        <v>6</v>
      </c>
      <c r="D341" s="138" t="s">
        <v>1620</v>
      </c>
      <c r="E341" s="476"/>
      <c r="F341" s="684"/>
      <c r="G341" s="655"/>
      <c r="H341" s="655"/>
      <c r="I341" s="655"/>
      <c r="J341" s="655"/>
      <c r="K341" s="655"/>
      <c r="L341" s="655"/>
      <c r="M341" s="146">
        <v>21</v>
      </c>
      <c r="N341" s="146">
        <v>42</v>
      </c>
      <c r="O341" s="146">
        <v>29</v>
      </c>
      <c r="P341" s="146">
        <v>8</v>
      </c>
      <c r="XFD341">
        <f>SUM(M341:XFC341)</f>
        <v>100</v>
      </c>
    </row>
    <row r="342" spans="1:18 16384:16384" ht="19.5" thickBot="1" x14ac:dyDescent="0.25">
      <c r="A342" s="862"/>
      <c r="B342" s="886"/>
      <c r="C342" s="745">
        <v>7</v>
      </c>
      <c r="D342" s="138"/>
      <c r="E342" s="476"/>
      <c r="F342" s="684"/>
      <c r="G342" s="655"/>
      <c r="H342" s="655"/>
      <c r="I342" s="655"/>
      <c r="J342" s="655"/>
      <c r="K342" s="655"/>
      <c r="L342" s="655"/>
      <c r="M342" s="146"/>
      <c r="N342" s="146"/>
      <c r="O342" s="146"/>
      <c r="P342" s="146"/>
      <c r="Q342" s="668"/>
      <c r="R342" s="668"/>
    </row>
    <row r="343" spans="1:18 16384:16384" ht="19.5" thickBot="1" x14ac:dyDescent="0.25">
      <c r="A343" s="862"/>
      <c r="B343" s="886"/>
      <c r="C343" s="745">
        <v>8</v>
      </c>
      <c r="D343" s="138"/>
      <c r="E343" s="476"/>
      <c r="F343" s="684"/>
      <c r="G343" s="655"/>
      <c r="H343" s="655"/>
      <c r="I343" s="655"/>
      <c r="J343" s="655"/>
      <c r="K343" s="655"/>
      <c r="L343" s="655"/>
      <c r="M343" s="146"/>
      <c r="N343" s="146"/>
      <c r="O343" s="146"/>
      <c r="P343" s="146"/>
      <c r="XFD343">
        <f>SUM(M343:XFC343)</f>
        <v>0</v>
      </c>
    </row>
    <row r="344" spans="1:18 16384:16384" ht="19.5" thickBot="1" x14ac:dyDescent="0.25">
      <c r="A344" s="862"/>
      <c r="B344" s="886"/>
      <c r="C344" s="745"/>
      <c r="D344" s="138"/>
      <c r="E344" s="476"/>
      <c r="F344" s="684"/>
      <c r="G344" s="655"/>
      <c r="H344" s="655"/>
      <c r="I344" s="655"/>
      <c r="J344" s="655"/>
      <c r="K344" s="655"/>
      <c r="L344" s="655"/>
      <c r="M344" s="146"/>
      <c r="N344" s="146"/>
      <c r="O344" s="146"/>
      <c r="P344" s="146"/>
      <c r="Q344" s="668"/>
      <c r="R344" s="668"/>
    </row>
    <row r="345" spans="1:18 16384:16384" ht="19.5" thickBot="1" x14ac:dyDescent="0.25">
      <c r="A345" s="862"/>
      <c r="B345" s="886"/>
      <c r="C345" s="745"/>
      <c r="D345" s="138"/>
      <c r="E345" s="476"/>
      <c r="F345" s="684"/>
      <c r="G345" s="655"/>
      <c r="H345" s="655"/>
      <c r="I345" s="655"/>
      <c r="J345" s="655"/>
      <c r="K345" s="655"/>
      <c r="L345" s="655"/>
      <c r="M345" s="146"/>
      <c r="N345" s="146"/>
      <c r="O345" s="146"/>
      <c r="P345" s="146"/>
    </row>
    <row r="346" spans="1:18 16384:16384" ht="19.5" thickBot="1" x14ac:dyDescent="0.25">
      <c r="A346" s="862"/>
      <c r="B346" s="886"/>
      <c r="C346" s="745"/>
      <c r="D346" s="138"/>
      <c r="E346" s="476"/>
      <c r="F346" s="684"/>
      <c r="G346" s="655"/>
      <c r="H346" s="655"/>
      <c r="I346" s="655"/>
      <c r="J346" s="655"/>
      <c r="K346" s="655"/>
      <c r="L346" s="655"/>
      <c r="M346" s="146"/>
      <c r="N346" s="146"/>
      <c r="O346" s="146"/>
      <c r="P346" s="146"/>
    </row>
    <row r="347" spans="1:18 16384:16384" ht="19.5" thickBot="1" x14ac:dyDescent="0.25">
      <c r="A347" s="862"/>
      <c r="B347" s="886"/>
      <c r="C347" s="745"/>
      <c r="D347" s="138"/>
      <c r="E347" s="476"/>
      <c r="F347" s="684"/>
      <c r="G347" s="655"/>
      <c r="H347" s="655"/>
      <c r="I347" s="655"/>
      <c r="J347" s="655"/>
      <c r="K347" s="655"/>
      <c r="L347" s="655"/>
      <c r="M347" s="146"/>
      <c r="N347" s="146"/>
      <c r="O347" s="146"/>
      <c r="P347" s="146"/>
      <c r="Q347" s="668"/>
      <c r="R347" s="668"/>
    </row>
    <row r="348" spans="1:18 16384:16384" ht="19.5" thickBot="1" x14ac:dyDescent="0.25">
      <c r="A348" s="862"/>
      <c r="B348" s="886"/>
      <c r="C348" s="745"/>
      <c r="D348" s="140"/>
      <c r="E348" s="477"/>
      <c r="F348" s="655"/>
      <c r="G348" s="655"/>
      <c r="H348" s="655"/>
      <c r="I348" s="655"/>
      <c r="J348" s="655"/>
      <c r="K348" s="655"/>
      <c r="L348" s="655"/>
      <c r="M348" s="146"/>
      <c r="N348" s="146"/>
      <c r="O348" s="146"/>
      <c r="P348" s="146"/>
    </row>
    <row r="349" spans="1:18 16384:16384" ht="19.5" thickBot="1" x14ac:dyDescent="0.25">
      <c r="A349" s="862"/>
      <c r="B349" s="886"/>
      <c r="C349" s="348"/>
      <c r="D349" s="3" t="s">
        <v>1187</v>
      </c>
      <c r="E349" s="478"/>
      <c r="F349" s="655"/>
      <c r="G349" s="655"/>
      <c r="H349" s="655"/>
      <c r="I349" s="655"/>
      <c r="J349" s="655"/>
      <c r="K349" s="655"/>
      <c r="L349" s="655"/>
      <c r="M349" s="1">
        <f>SUM(M336:M348)</f>
        <v>27</v>
      </c>
      <c r="N349" s="1">
        <f>SUM(N336:N348)</f>
        <v>54</v>
      </c>
      <c r="O349" s="1">
        <f>SUM(O336:O348)</f>
        <v>34</v>
      </c>
      <c r="P349" s="1">
        <f>SUM(P336:P348)</f>
        <v>15</v>
      </c>
      <c r="Q349" s="668"/>
      <c r="R349" s="668"/>
      <c r="XFD349">
        <f>SUM(M349:XFC349)</f>
        <v>130</v>
      </c>
    </row>
    <row r="350" spans="1:18 16384:16384" ht="19.5" thickBot="1" x14ac:dyDescent="0.25">
      <c r="A350" s="862"/>
      <c r="B350" s="886"/>
      <c r="C350" s="348"/>
      <c r="D350" s="3" t="s">
        <v>1188</v>
      </c>
      <c r="E350" s="478"/>
      <c r="F350" s="478"/>
      <c r="G350" s="478"/>
      <c r="H350" s="478"/>
      <c r="I350" s="478"/>
      <c r="J350" s="478"/>
      <c r="K350" s="478"/>
      <c r="L350" s="478"/>
      <c r="M350" s="130">
        <f t="shared" ref="M350:O350" si="36">(M349*1.73*220*0.9)/1000</f>
        <v>9.2485800000000022</v>
      </c>
      <c r="N350" s="130">
        <f t="shared" si="36"/>
        <v>18.497160000000004</v>
      </c>
      <c r="O350" s="130">
        <f t="shared" si="36"/>
        <v>11.646360000000001</v>
      </c>
      <c r="P350" s="131"/>
    </row>
    <row r="351" spans="1:18 16384:16384" ht="19.5" thickBot="1" x14ac:dyDescent="0.25">
      <c r="A351" s="862"/>
      <c r="B351" s="886"/>
      <c r="C351" s="348"/>
      <c r="D351" s="3" t="s">
        <v>1189</v>
      </c>
      <c r="E351" s="479"/>
      <c r="F351" s="479"/>
      <c r="G351" s="479"/>
      <c r="H351" s="479"/>
      <c r="I351" s="479"/>
      <c r="J351" s="479"/>
      <c r="K351" s="479"/>
      <c r="L351" s="479"/>
      <c r="M351" s="869">
        <f>(M350+N350+O350)</f>
        <v>39.392100000000006</v>
      </c>
      <c r="N351" s="870"/>
      <c r="O351" s="870"/>
      <c r="P351" s="871"/>
      <c r="Q351" s="156"/>
    </row>
    <row r="352" spans="1:18 16384:16384" ht="19.5" thickBot="1" x14ac:dyDescent="0.25">
      <c r="A352" s="862"/>
      <c r="B352" s="886"/>
      <c r="C352" s="349"/>
      <c r="D352" s="879"/>
      <c r="E352" s="880"/>
      <c r="F352" s="880"/>
      <c r="G352" s="881"/>
      <c r="H352" s="881"/>
      <c r="I352" s="881"/>
      <c r="J352" s="881"/>
      <c r="K352" s="881"/>
      <c r="L352" s="881"/>
      <c r="M352" s="881"/>
      <c r="N352" s="881"/>
      <c r="O352" s="881"/>
      <c r="P352" s="882"/>
      <c r="Q352" s="156"/>
    </row>
    <row r="353" spans="1:18" ht="41.25" thickBot="1" x14ac:dyDescent="0.25">
      <c r="A353" s="862"/>
      <c r="B353" s="886"/>
      <c r="C353" s="745"/>
      <c r="D353" s="758" t="s">
        <v>1200</v>
      </c>
      <c r="E353" s="475" t="s">
        <v>1314</v>
      </c>
      <c r="F353" s="475" t="s">
        <v>1381</v>
      </c>
      <c r="G353" s="475" t="s">
        <v>1415</v>
      </c>
      <c r="H353" s="681" t="s">
        <v>1416</v>
      </c>
      <c r="I353" s="475" t="s">
        <v>1417</v>
      </c>
      <c r="J353" s="681" t="s">
        <v>1319</v>
      </c>
      <c r="K353" s="475" t="s">
        <v>1418</v>
      </c>
      <c r="L353" s="475" t="s">
        <v>1419</v>
      </c>
      <c r="M353" s="124" t="str">
        <f>'Данные по ТП'!C19</f>
        <v>ТМ-250/10</v>
      </c>
      <c r="N353" s="125" t="s">
        <v>1225</v>
      </c>
      <c r="O353" s="124" t="s">
        <v>5</v>
      </c>
      <c r="P353" s="126">
        <f>'Данные по ТП'!F19</f>
        <v>13362</v>
      </c>
    </row>
    <row r="354" spans="1:18" ht="19.5" thickBot="1" x14ac:dyDescent="0.25">
      <c r="A354" s="862"/>
      <c r="B354" s="886"/>
      <c r="C354" s="745">
        <v>9</v>
      </c>
      <c r="D354" s="138" t="s">
        <v>36</v>
      </c>
      <c r="E354" s="476"/>
      <c r="F354" s="684">
        <f>((O354*1.73*220*0.9)/1000)+((N354*1.73*220*0.9)/1000)+((M354*1.73*220*0.9)/1000)</f>
        <v>0</v>
      </c>
      <c r="G354" s="845">
        <v>243</v>
      </c>
      <c r="H354" s="845">
        <v>232</v>
      </c>
      <c r="I354" s="845">
        <v>238</v>
      </c>
      <c r="J354" s="845">
        <v>413</v>
      </c>
      <c r="K354" s="845">
        <v>420</v>
      </c>
      <c r="L354" s="845">
        <v>418</v>
      </c>
      <c r="M354" s="146"/>
      <c r="N354" s="146"/>
      <c r="O354" s="146">
        <v>0</v>
      </c>
      <c r="P354" s="146">
        <v>0</v>
      </c>
      <c r="Q354" s="668"/>
      <c r="R354" s="668"/>
    </row>
    <row r="355" spans="1:18" ht="19.5" thickBot="1" x14ac:dyDescent="0.25">
      <c r="A355" s="862"/>
      <c r="B355" s="886"/>
      <c r="C355" s="745">
        <v>10</v>
      </c>
      <c r="D355" s="138" t="s">
        <v>37</v>
      </c>
      <c r="E355" s="476"/>
      <c r="F355" s="684">
        <f t="shared" ref="F355:F360" si="37">((O355*1.73*220*0.9)/1000)+((N355*1.73*220*0.9)/1000)+((M355*1.73*220*0.9)/1000)</f>
        <v>0</v>
      </c>
      <c r="G355" s="846"/>
      <c r="H355" s="846"/>
      <c r="I355" s="846"/>
      <c r="J355" s="846"/>
      <c r="K355" s="846"/>
      <c r="L355" s="846"/>
      <c r="M355" s="146"/>
      <c r="N355" s="146"/>
      <c r="O355" s="146">
        <v>0</v>
      </c>
      <c r="P355" s="146">
        <v>0</v>
      </c>
    </row>
    <row r="356" spans="1:18" ht="19.5" thickBot="1" x14ac:dyDescent="0.25">
      <c r="A356" s="862"/>
      <c r="B356" s="886"/>
      <c r="C356" s="745">
        <v>12</v>
      </c>
      <c r="D356" s="138" t="s">
        <v>38</v>
      </c>
      <c r="E356" s="476"/>
      <c r="F356" s="684">
        <f t="shared" si="37"/>
        <v>9.5911200000000001</v>
      </c>
      <c r="G356" s="655"/>
      <c r="H356" s="655"/>
      <c r="I356" s="655"/>
      <c r="J356" s="655"/>
      <c r="K356" s="655"/>
      <c r="L356" s="655"/>
      <c r="M356" s="146">
        <v>1</v>
      </c>
      <c r="N356" s="146">
        <v>17</v>
      </c>
      <c r="O356" s="146">
        <v>10</v>
      </c>
      <c r="P356" s="146">
        <v>15</v>
      </c>
      <c r="Q356" s="668"/>
      <c r="R356" s="668"/>
    </row>
    <row r="357" spans="1:18" ht="19.5" thickBot="1" x14ac:dyDescent="0.25">
      <c r="A357" s="862"/>
      <c r="B357" s="886"/>
      <c r="C357" s="745">
        <v>13</v>
      </c>
      <c r="D357" s="138" t="s">
        <v>39</v>
      </c>
      <c r="E357" s="476"/>
      <c r="F357" s="684">
        <f t="shared" si="37"/>
        <v>0</v>
      </c>
      <c r="G357" s="655"/>
      <c r="H357" s="655"/>
      <c r="I357" s="655"/>
      <c r="J357" s="655"/>
      <c r="K357" s="655"/>
      <c r="L357" s="655"/>
      <c r="M357" s="146">
        <v>0</v>
      </c>
      <c r="N357" s="146">
        <v>0</v>
      </c>
      <c r="O357" s="146">
        <v>0</v>
      </c>
      <c r="P357" s="146">
        <v>0</v>
      </c>
      <c r="R357" s="669"/>
    </row>
    <row r="358" spans="1:18" ht="19.5" thickBot="1" x14ac:dyDescent="0.25">
      <c r="A358" s="862"/>
      <c r="B358" s="886"/>
      <c r="C358" s="745">
        <v>14</v>
      </c>
      <c r="D358" s="138" t="s">
        <v>837</v>
      </c>
      <c r="E358" s="476"/>
      <c r="F358" s="684">
        <f t="shared" si="37"/>
        <v>15.071759999999999</v>
      </c>
      <c r="G358" s="655"/>
      <c r="H358" s="655"/>
      <c r="I358" s="655"/>
      <c r="J358" s="655"/>
      <c r="K358" s="655"/>
      <c r="L358" s="655"/>
      <c r="M358" s="146">
        <v>7</v>
      </c>
      <c r="N358" s="146">
        <v>24</v>
      </c>
      <c r="O358" s="146">
        <v>13</v>
      </c>
      <c r="P358" s="146">
        <v>9</v>
      </c>
      <c r="Q358" s="668"/>
      <c r="R358" s="668"/>
    </row>
    <row r="359" spans="1:18" ht="19.5" thickBot="1" x14ac:dyDescent="0.25">
      <c r="A359" s="862"/>
      <c r="B359" s="886"/>
      <c r="C359" s="745">
        <v>15</v>
      </c>
      <c r="D359" s="138"/>
      <c r="E359" s="476"/>
      <c r="F359" s="684">
        <f t="shared" si="37"/>
        <v>0</v>
      </c>
      <c r="G359" s="655"/>
      <c r="H359" s="655"/>
      <c r="I359" s="655"/>
      <c r="J359" s="655"/>
      <c r="K359" s="655"/>
      <c r="L359" s="655"/>
      <c r="M359" s="146"/>
      <c r="N359" s="146"/>
      <c r="O359" s="146"/>
      <c r="P359" s="146"/>
    </row>
    <row r="360" spans="1:18" ht="19.5" thickBot="1" x14ac:dyDescent="0.25">
      <c r="A360" s="862"/>
      <c r="B360" s="886"/>
      <c r="C360" s="745">
        <v>16</v>
      </c>
      <c r="D360" s="138" t="s">
        <v>1431</v>
      </c>
      <c r="E360" s="476"/>
      <c r="F360" s="684">
        <f t="shared" si="37"/>
        <v>3.0828600000000002</v>
      </c>
      <c r="G360" s="655"/>
      <c r="H360" s="655"/>
      <c r="I360" s="655"/>
      <c r="J360" s="655"/>
      <c r="K360" s="655"/>
      <c r="L360" s="655"/>
      <c r="M360" s="146">
        <v>3</v>
      </c>
      <c r="N360" s="146">
        <v>6</v>
      </c>
      <c r="O360" s="146">
        <v>0</v>
      </c>
      <c r="P360" s="146">
        <v>6</v>
      </c>
      <c r="Q360" s="668"/>
      <c r="R360" s="668"/>
    </row>
    <row r="361" spans="1:18" ht="19.5" thickBot="1" x14ac:dyDescent="0.25">
      <c r="A361" s="862"/>
      <c r="B361" s="886"/>
      <c r="C361" s="745"/>
      <c r="D361" s="138"/>
      <c r="E361" s="476"/>
      <c r="F361" s="684"/>
      <c r="G361" s="655"/>
      <c r="H361" s="655"/>
      <c r="I361" s="655"/>
      <c r="J361" s="655"/>
      <c r="K361" s="655"/>
      <c r="L361" s="655"/>
      <c r="M361" s="146"/>
      <c r="N361" s="146"/>
      <c r="O361" s="146"/>
      <c r="P361" s="146"/>
    </row>
    <row r="362" spans="1:18" ht="19.5" thickBot="1" x14ac:dyDescent="0.25">
      <c r="A362" s="862"/>
      <c r="B362" s="886"/>
      <c r="C362" s="745"/>
      <c r="D362" s="138"/>
      <c r="E362" s="476"/>
      <c r="F362" s="684"/>
      <c r="G362" s="655"/>
      <c r="H362" s="655"/>
      <c r="I362" s="655"/>
      <c r="J362" s="655"/>
      <c r="K362" s="655"/>
      <c r="L362" s="655"/>
      <c r="M362" s="146"/>
      <c r="N362" s="146"/>
      <c r="O362" s="146"/>
      <c r="P362" s="146"/>
      <c r="Q362" s="668"/>
      <c r="R362" s="668"/>
    </row>
    <row r="363" spans="1:18" ht="19.5" thickBot="1" x14ac:dyDescent="0.25">
      <c r="A363" s="862"/>
      <c r="B363" s="886"/>
      <c r="C363" s="745"/>
      <c r="D363" s="138"/>
      <c r="E363" s="476"/>
      <c r="F363" s="684"/>
      <c r="G363" s="655"/>
      <c r="H363" s="655"/>
      <c r="I363" s="655"/>
      <c r="J363" s="655"/>
      <c r="K363" s="655"/>
      <c r="L363" s="655"/>
      <c r="M363" s="146"/>
      <c r="N363" s="146"/>
      <c r="O363" s="146"/>
      <c r="P363" s="146"/>
    </row>
    <row r="364" spans="1:18" ht="19.5" thickBot="1" x14ac:dyDescent="0.25">
      <c r="A364" s="862"/>
      <c r="B364" s="886"/>
      <c r="C364" s="745"/>
      <c r="D364" s="138"/>
      <c r="E364" s="476"/>
      <c r="F364" s="684"/>
      <c r="G364" s="655"/>
      <c r="H364" s="655"/>
      <c r="I364" s="655"/>
      <c r="J364" s="655"/>
      <c r="K364" s="655"/>
      <c r="L364" s="655"/>
      <c r="M364" s="146"/>
      <c r="N364" s="146"/>
      <c r="O364" s="146"/>
      <c r="P364" s="146"/>
    </row>
    <row r="365" spans="1:18" ht="19.5" thickBot="1" x14ac:dyDescent="0.25">
      <c r="A365" s="862"/>
      <c r="B365" s="886"/>
      <c r="C365" s="745"/>
      <c r="D365" s="138"/>
      <c r="E365" s="476"/>
      <c r="F365" s="684"/>
      <c r="G365" s="655"/>
      <c r="H365" s="655"/>
      <c r="I365" s="655"/>
      <c r="J365" s="655"/>
      <c r="K365" s="655"/>
      <c r="L365" s="655"/>
      <c r="M365" s="146"/>
      <c r="N365" s="146"/>
      <c r="O365" s="146"/>
      <c r="P365" s="146"/>
      <c r="Q365" s="668"/>
      <c r="R365" s="668"/>
    </row>
    <row r="366" spans="1:18" ht="19.5" thickBot="1" x14ac:dyDescent="0.25">
      <c r="A366" s="862"/>
      <c r="B366" s="886"/>
      <c r="C366" s="745"/>
      <c r="D366" s="138"/>
      <c r="E366" s="476"/>
      <c r="F366" s="684"/>
      <c r="G366" s="655"/>
      <c r="H366" s="655"/>
      <c r="I366" s="655"/>
      <c r="J366" s="655"/>
      <c r="K366" s="655"/>
      <c r="L366" s="655"/>
      <c r="M366" s="146"/>
      <c r="N366" s="146"/>
      <c r="O366" s="146"/>
      <c r="P366" s="146"/>
    </row>
    <row r="367" spans="1:18" ht="19.5" thickBot="1" x14ac:dyDescent="0.25">
      <c r="A367" s="862"/>
      <c r="B367" s="886"/>
      <c r="C367" s="745"/>
      <c r="D367" s="138"/>
      <c r="E367" s="476"/>
      <c r="F367" s="476"/>
      <c r="G367" s="477"/>
      <c r="H367" s="477"/>
      <c r="I367" s="477"/>
      <c r="J367" s="477"/>
      <c r="K367" s="477"/>
      <c r="L367" s="477"/>
      <c r="M367" s="146"/>
      <c r="N367" s="146"/>
      <c r="O367" s="146"/>
      <c r="P367" s="146"/>
      <c r="Q367" s="668"/>
      <c r="R367" s="668"/>
    </row>
    <row r="368" spans="1:18" ht="19.5" thickBot="1" x14ac:dyDescent="0.25">
      <c r="A368" s="862"/>
      <c r="B368" s="886"/>
      <c r="C368" s="745"/>
      <c r="D368" s="138"/>
      <c r="E368" s="476"/>
      <c r="F368" s="476"/>
      <c r="G368" s="477"/>
      <c r="H368" s="477"/>
      <c r="I368" s="477"/>
      <c r="J368" s="477"/>
      <c r="K368" s="477"/>
      <c r="L368" s="477"/>
      <c r="M368" s="146"/>
      <c r="N368" s="146"/>
      <c r="O368" s="146"/>
      <c r="P368" s="146"/>
    </row>
    <row r="369" spans="1:56" ht="19.5" thickBot="1" x14ac:dyDescent="0.25">
      <c r="A369" s="862"/>
      <c r="B369" s="886"/>
      <c r="C369" s="348"/>
      <c r="D369" s="3" t="s">
        <v>1186</v>
      </c>
      <c r="E369" s="478"/>
      <c r="F369" s="478"/>
      <c r="G369" s="478"/>
      <c r="H369" s="478"/>
      <c r="I369" s="478"/>
      <c r="J369" s="478"/>
      <c r="K369" s="478"/>
      <c r="L369" s="478"/>
      <c r="M369" s="1">
        <f>SUM(M354:M368)</f>
        <v>11</v>
      </c>
      <c r="N369" s="1">
        <f>SUM(N354:N368)</f>
        <v>47</v>
      </c>
      <c r="O369" s="1">
        <f>SUM(O354:O368)</f>
        <v>23</v>
      </c>
      <c r="P369" s="1">
        <f>SUM(P354:P368)</f>
        <v>30</v>
      </c>
    </row>
    <row r="370" spans="1:56" ht="19.5" thickBot="1" x14ac:dyDescent="0.25">
      <c r="A370" s="862"/>
      <c r="B370" s="886"/>
      <c r="C370" s="348"/>
      <c r="D370" s="3" t="s">
        <v>1188</v>
      </c>
      <c r="E370" s="478"/>
      <c r="F370" s="478"/>
      <c r="G370" s="478"/>
      <c r="H370" s="478"/>
      <c r="I370" s="478"/>
      <c r="J370" s="478"/>
      <c r="K370" s="478"/>
      <c r="L370" s="478"/>
      <c r="M370" s="130">
        <f t="shared" ref="M370:O370" si="38">(M369*1.73*220*0.9)/1000</f>
        <v>3.7679400000000003</v>
      </c>
      <c r="N370" s="130">
        <f t="shared" si="38"/>
        <v>16.09938</v>
      </c>
      <c r="O370" s="130">
        <f t="shared" si="38"/>
        <v>7.8784199999999993</v>
      </c>
      <c r="P370" s="131"/>
      <c r="Q370" s="156"/>
    </row>
    <row r="371" spans="1:56" ht="21.75" customHeight="1" thickBot="1" x14ac:dyDescent="0.25">
      <c r="A371" s="862"/>
      <c r="B371" s="886"/>
      <c r="C371" s="348"/>
      <c r="D371" s="3" t="s">
        <v>1190</v>
      </c>
      <c r="E371" s="479"/>
      <c r="F371" s="479"/>
      <c r="G371" s="479"/>
      <c r="H371" s="479"/>
      <c r="I371" s="479"/>
      <c r="J371" s="479"/>
      <c r="K371" s="479"/>
      <c r="L371" s="479"/>
      <c r="M371" s="869">
        <f>(M370+N370+O370)</f>
        <v>27.745739999999998</v>
      </c>
      <c r="N371" s="870"/>
      <c r="O371" s="870"/>
      <c r="P371" s="871"/>
      <c r="Q371" s="156"/>
    </row>
    <row r="372" spans="1:56" ht="21" thickBot="1" x14ac:dyDescent="0.25">
      <c r="A372" s="863"/>
      <c r="B372" s="887"/>
      <c r="C372" s="352"/>
      <c r="D372" s="19" t="s">
        <v>1241</v>
      </c>
      <c r="E372" s="484"/>
      <c r="F372" s="484"/>
      <c r="G372" s="484"/>
      <c r="H372" s="484"/>
      <c r="I372" s="484"/>
      <c r="J372" s="484"/>
      <c r="K372" s="484"/>
      <c r="L372" s="484"/>
      <c r="M372" s="21">
        <f>M369+M349</f>
        <v>38</v>
      </c>
      <c r="N372" s="21">
        <f>N369+N349</f>
        <v>101</v>
      </c>
      <c r="O372" s="21">
        <f>O369+O349</f>
        <v>57</v>
      </c>
      <c r="P372" s="21">
        <f>P349+P369</f>
        <v>45</v>
      </c>
    </row>
    <row r="373" spans="1:56" s="72" customFormat="1" ht="57.75" customHeight="1" thickBot="1" x14ac:dyDescent="0.25">
      <c r="A373" s="597"/>
      <c r="B373" s="597"/>
      <c r="C373" s="597"/>
      <c r="D373" s="598" t="str">
        <f>HYPERLINK("#Оглавление!h5","&lt;&lt;&lt;&lt;&lt;")</f>
        <v>&lt;&lt;&lt;&lt;&lt;</v>
      </c>
      <c r="E373" s="597"/>
      <c r="F373" s="597"/>
      <c r="G373" s="597"/>
      <c r="H373" s="597"/>
      <c r="I373" s="597"/>
      <c r="J373" s="597"/>
      <c r="K373" s="597"/>
      <c r="L373" s="597"/>
      <c r="M373" s="597"/>
      <c r="N373" s="597"/>
      <c r="O373" s="597"/>
      <c r="P373" s="597"/>
      <c r="Q373" s="67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100"/>
      <c r="AW373" s="100"/>
      <c r="AX373" s="100"/>
      <c r="AY373" s="100"/>
      <c r="AZ373" s="100"/>
      <c r="BA373" s="100"/>
      <c r="BB373" s="100"/>
      <c r="BC373" s="100"/>
      <c r="BD373" s="100"/>
    </row>
    <row r="374" spans="1:56" ht="41.25" thickBot="1" x14ac:dyDescent="0.25">
      <c r="A374" s="729">
        <v>44868</v>
      </c>
      <c r="B374" s="20"/>
      <c r="C374" s="351"/>
      <c r="D374" s="123" t="s">
        <v>1224</v>
      </c>
      <c r="E374" s="475" t="s">
        <v>1314</v>
      </c>
      <c r="F374" s="475" t="s">
        <v>1381</v>
      </c>
      <c r="G374" s="475" t="s">
        <v>1415</v>
      </c>
      <c r="H374" s="681" t="s">
        <v>1416</v>
      </c>
      <c r="I374" s="475" t="s">
        <v>1417</v>
      </c>
      <c r="J374" s="681" t="s">
        <v>1319</v>
      </c>
      <c r="K374" s="475" t="s">
        <v>1418</v>
      </c>
      <c r="L374" s="475" t="s">
        <v>1419</v>
      </c>
      <c r="M374" s="124" t="str">
        <f>'Данные по ТП'!C20</f>
        <v>ТМ-400/10</v>
      </c>
      <c r="N374" s="127" t="s">
        <v>1225</v>
      </c>
      <c r="O374" s="128" t="s">
        <v>5</v>
      </c>
      <c r="P374" s="129">
        <f>'Данные по ТП'!F20</f>
        <v>18448</v>
      </c>
    </row>
    <row r="375" spans="1:56" ht="21.75" customHeight="1" thickBot="1" x14ac:dyDescent="0.25">
      <c r="A375" s="850" t="s">
        <v>1687</v>
      </c>
      <c r="B375" s="872" t="s">
        <v>57</v>
      </c>
      <c r="C375" s="745">
        <v>9</v>
      </c>
      <c r="D375" s="138" t="s">
        <v>838</v>
      </c>
      <c r="E375" s="476"/>
      <c r="F375" s="684">
        <f>((O375*1.73*220*0.9)/1000)+((N375*1.73*220*0.9)/1000)+((M375*1.73*220*0.9)/1000)</f>
        <v>15.756839999999997</v>
      </c>
      <c r="G375" s="847">
        <v>234</v>
      </c>
      <c r="H375" s="847">
        <v>234</v>
      </c>
      <c r="I375" s="847">
        <v>238</v>
      </c>
      <c r="J375" s="847">
        <v>403</v>
      </c>
      <c r="K375" s="847">
        <v>403</v>
      </c>
      <c r="L375" s="847">
        <v>405</v>
      </c>
      <c r="M375" s="165">
        <v>14</v>
      </c>
      <c r="N375" s="165">
        <v>14</v>
      </c>
      <c r="O375" s="165">
        <v>18</v>
      </c>
      <c r="P375" s="165">
        <v>4</v>
      </c>
      <c r="Q375" s="668"/>
      <c r="R375" s="668"/>
    </row>
    <row r="376" spans="1:56" ht="19.5" thickBot="1" x14ac:dyDescent="0.25">
      <c r="A376" s="851"/>
      <c r="B376" s="873"/>
      <c r="C376" s="746">
        <v>10</v>
      </c>
      <c r="D376" s="138" t="s">
        <v>40</v>
      </c>
      <c r="E376" s="476"/>
      <c r="F376" s="684">
        <f t="shared" ref="F376:F382" si="39">((O376*1.73*220*0.9)/1000)+((N376*1.73*220*0.9)/1000)+((M376*1.73*220*0.9)/1000)</f>
        <v>9.2485799999999987</v>
      </c>
      <c r="G376" s="847"/>
      <c r="H376" s="847"/>
      <c r="I376" s="847"/>
      <c r="J376" s="847"/>
      <c r="K376" s="847"/>
      <c r="L376" s="847"/>
      <c r="M376" s="165">
        <v>7</v>
      </c>
      <c r="N376" s="165">
        <v>13</v>
      </c>
      <c r="O376" s="165">
        <v>7</v>
      </c>
      <c r="P376" s="165">
        <v>3</v>
      </c>
    </row>
    <row r="377" spans="1:56" ht="19.5" thickBot="1" x14ac:dyDescent="0.25">
      <c r="A377" s="851"/>
      <c r="B377" s="873"/>
      <c r="C377" s="746">
        <v>11</v>
      </c>
      <c r="D377" s="138" t="s">
        <v>839</v>
      </c>
      <c r="E377" s="476"/>
      <c r="F377" s="684">
        <f t="shared" si="39"/>
        <v>10.618740000000001</v>
      </c>
      <c r="G377" s="684"/>
      <c r="H377" s="684"/>
      <c r="I377" s="684"/>
      <c r="J377" s="684"/>
      <c r="K377" s="684"/>
      <c r="L377" s="684"/>
      <c r="M377" s="165">
        <v>9</v>
      </c>
      <c r="N377" s="165">
        <v>12</v>
      </c>
      <c r="O377" s="165">
        <v>10</v>
      </c>
      <c r="P377" s="165">
        <v>13</v>
      </c>
      <c r="Q377" s="668"/>
      <c r="R377" s="668"/>
    </row>
    <row r="378" spans="1:56" ht="19.5" thickBot="1" x14ac:dyDescent="0.25">
      <c r="A378" s="851"/>
      <c r="B378" s="873"/>
      <c r="C378" s="746">
        <v>12</v>
      </c>
      <c r="D378" s="138" t="s">
        <v>41</v>
      </c>
      <c r="E378" s="476"/>
      <c r="F378" s="684">
        <f t="shared" si="39"/>
        <v>9.5911200000000019</v>
      </c>
      <c r="G378" s="684"/>
      <c r="H378" s="684"/>
      <c r="I378" s="684"/>
      <c r="J378" s="684"/>
      <c r="K378" s="684"/>
      <c r="L378" s="684"/>
      <c r="M378" s="165">
        <v>3</v>
      </c>
      <c r="N378" s="165">
        <v>22</v>
      </c>
      <c r="O378" s="165">
        <v>3</v>
      </c>
      <c r="P378" s="165">
        <v>18</v>
      </c>
      <c r="R378" s="669"/>
    </row>
    <row r="379" spans="1:56" ht="19.5" thickBot="1" x14ac:dyDescent="0.25">
      <c r="A379" s="851"/>
      <c r="B379" s="873"/>
      <c r="C379" s="746">
        <v>13</v>
      </c>
      <c r="D379" s="138" t="s">
        <v>840</v>
      </c>
      <c r="E379" s="476" t="s">
        <v>979</v>
      </c>
      <c r="F379" s="684">
        <f t="shared" si="39"/>
        <v>0</v>
      </c>
      <c r="G379" s="684"/>
      <c r="H379" s="684"/>
      <c r="I379" s="684"/>
      <c r="J379" s="684"/>
      <c r="K379" s="684"/>
      <c r="L379" s="684"/>
      <c r="M379" s="165"/>
      <c r="N379" s="165"/>
      <c r="O379" s="165"/>
      <c r="P379" s="165"/>
      <c r="Q379" s="668"/>
      <c r="R379" s="668"/>
    </row>
    <row r="380" spans="1:56" ht="19.5" thickBot="1" x14ac:dyDescent="0.25">
      <c r="A380" s="851"/>
      <c r="B380" s="873"/>
      <c r="C380" s="746">
        <v>14</v>
      </c>
      <c r="D380" s="138" t="s">
        <v>42</v>
      </c>
      <c r="E380" s="476"/>
      <c r="F380" s="684">
        <f t="shared" si="39"/>
        <v>23.292719999999999</v>
      </c>
      <c r="G380" s="684"/>
      <c r="H380" s="684"/>
      <c r="I380" s="684"/>
      <c r="J380" s="684"/>
      <c r="K380" s="684"/>
      <c r="L380" s="684"/>
      <c r="M380" s="165">
        <v>30</v>
      </c>
      <c r="N380" s="165">
        <v>28</v>
      </c>
      <c r="O380" s="165">
        <v>10</v>
      </c>
      <c r="P380" s="165">
        <v>21</v>
      </c>
    </row>
    <row r="381" spans="1:56" ht="19.5" thickBot="1" x14ac:dyDescent="0.25">
      <c r="A381" s="851"/>
      <c r="B381" s="873"/>
      <c r="C381" s="746">
        <v>15</v>
      </c>
      <c r="D381" s="138" t="s">
        <v>43</v>
      </c>
      <c r="E381" s="476"/>
      <c r="F381" s="684">
        <f t="shared" si="39"/>
        <v>26.718119999999999</v>
      </c>
      <c r="G381" s="684"/>
      <c r="H381" s="684"/>
      <c r="I381" s="684"/>
      <c r="J381" s="684"/>
      <c r="K381" s="684"/>
      <c r="L381" s="684"/>
      <c r="M381" s="165">
        <v>25</v>
      </c>
      <c r="N381" s="165">
        <v>24</v>
      </c>
      <c r="O381" s="165">
        <v>29</v>
      </c>
      <c r="P381" s="165">
        <v>5</v>
      </c>
      <c r="Q381" s="668"/>
      <c r="R381" s="668"/>
    </row>
    <row r="382" spans="1:56" ht="19.5" thickBot="1" x14ac:dyDescent="0.25">
      <c r="A382" s="851"/>
      <c r="B382" s="873"/>
      <c r="C382" s="746">
        <v>16</v>
      </c>
      <c r="D382" s="138" t="s">
        <v>841</v>
      </c>
      <c r="E382" s="476"/>
      <c r="F382" s="476">
        <f t="shared" si="39"/>
        <v>80.154360000000011</v>
      </c>
      <c r="G382" s="476"/>
      <c r="H382" s="476"/>
      <c r="I382" s="476"/>
      <c r="J382" s="476"/>
      <c r="K382" s="476"/>
      <c r="L382" s="476"/>
      <c r="M382" s="165">
        <v>63</v>
      </c>
      <c r="N382" s="165">
        <v>80</v>
      </c>
      <c r="O382" s="165">
        <v>91</v>
      </c>
      <c r="P382" s="165">
        <v>29</v>
      </c>
    </row>
    <row r="383" spans="1:56" ht="19.5" thickBot="1" x14ac:dyDescent="0.25">
      <c r="A383" s="851"/>
      <c r="B383" s="873"/>
      <c r="C383" s="746"/>
      <c r="D383" s="138"/>
      <c r="E383" s="476"/>
      <c r="F383" s="476"/>
      <c r="G383" s="476"/>
      <c r="H383" s="476"/>
      <c r="I383" s="476"/>
      <c r="J383" s="476"/>
      <c r="K383" s="476"/>
      <c r="L383" s="476"/>
      <c r="M383" s="165"/>
      <c r="N383" s="165"/>
      <c r="O383" s="165"/>
      <c r="P383" s="165"/>
      <c r="Q383" s="668"/>
      <c r="R383" s="668"/>
    </row>
    <row r="384" spans="1:56" ht="19.5" thickBot="1" x14ac:dyDescent="0.25">
      <c r="A384" s="851"/>
      <c r="B384" s="873"/>
      <c r="C384" s="746"/>
      <c r="D384" s="138"/>
      <c r="E384" s="476"/>
      <c r="F384" s="476"/>
      <c r="G384" s="476"/>
      <c r="H384" s="476"/>
      <c r="I384" s="476"/>
      <c r="J384" s="476"/>
      <c r="K384" s="476"/>
      <c r="L384" s="476"/>
      <c r="M384" s="165"/>
      <c r="N384" s="165"/>
      <c r="O384" s="165"/>
      <c r="P384" s="165"/>
    </row>
    <row r="385" spans="1:18" ht="19.5" thickBot="1" x14ac:dyDescent="0.25">
      <c r="A385" s="851"/>
      <c r="B385" s="873"/>
      <c r="C385" s="746"/>
      <c r="D385" s="138"/>
      <c r="E385" s="476"/>
      <c r="F385" s="476"/>
      <c r="G385" s="476"/>
      <c r="H385" s="476"/>
      <c r="I385" s="476"/>
      <c r="J385" s="476"/>
      <c r="K385" s="476"/>
      <c r="L385" s="476"/>
      <c r="M385" s="165"/>
      <c r="N385" s="165"/>
      <c r="O385" s="165"/>
      <c r="P385" s="165"/>
    </row>
    <row r="386" spans="1:18" ht="19.5" thickBot="1" x14ac:dyDescent="0.25">
      <c r="A386" s="851"/>
      <c r="B386" s="873"/>
      <c r="C386" s="746"/>
      <c r="D386" s="138"/>
      <c r="E386" s="476"/>
      <c r="F386" s="476"/>
      <c r="G386" s="476"/>
      <c r="H386" s="476"/>
      <c r="I386" s="476"/>
      <c r="J386" s="476"/>
      <c r="K386" s="476"/>
      <c r="L386" s="476"/>
      <c r="M386" s="165"/>
      <c r="N386" s="165"/>
      <c r="O386" s="165"/>
      <c r="P386" s="165"/>
      <c r="Q386" s="668"/>
      <c r="R386" s="668"/>
    </row>
    <row r="387" spans="1:18" ht="19.5" thickBot="1" x14ac:dyDescent="0.25">
      <c r="A387" s="851"/>
      <c r="B387" s="873"/>
      <c r="C387" s="746"/>
      <c r="D387" s="138"/>
      <c r="E387" s="476"/>
      <c r="F387" s="476"/>
      <c r="G387" s="476"/>
      <c r="H387" s="476"/>
      <c r="I387" s="476"/>
      <c r="J387" s="476"/>
      <c r="K387" s="476"/>
      <c r="L387" s="476"/>
      <c r="M387" s="165"/>
      <c r="N387" s="165"/>
      <c r="O387" s="165"/>
      <c r="P387" s="165"/>
    </row>
    <row r="388" spans="1:18" ht="19.5" thickBot="1" x14ac:dyDescent="0.25">
      <c r="A388" s="851"/>
      <c r="B388" s="873"/>
      <c r="C388" s="746"/>
      <c r="D388" s="138"/>
      <c r="E388" s="476"/>
      <c r="F388" s="476"/>
      <c r="G388" s="476"/>
      <c r="H388" s="476"/>
      <c r="I388" s="476"/>
      <c r="J388" s="476"/>
      <c r="K388" s="476"/>
      <c r="L388" s="476"/>
      <c r="M388" s="165"/>
      <c r="N388" s="165"/>
      <c r="O388" s="165"/>
      <c r="P388" s="165"/>
      <c r="Q388" s="668"/>
      <c r="R388" s="668"/>
    </row>
    <row r="389" spans="1:18" ht="19.5" thickBot="1" x14ac:dyDescent="0.25">
      <c r="A389" s="851"/>
      <c r="B389" s="873"/>
      <c r="C389" s="746"/>
      <c r="D389" s="138"/>
      <c r="E389" s="476"/>
      <c r="F389" s="476"/>
      <c r="G389" s="476"/>
      <c r="H389" s="476"/>
      <c r="I389" s="476"/>
      <c r="J389" s="476"/>
      <c r="K389" s="476"/>
      <c r="L389" s="476"/>
      <c r="M389" s="165"/>
      <c r="N389" s="165"/>
      <c r="O389" s="165"/>
      <c r="P389" s="165"/>
    </row>
    <row r="390" spans="1:18" ht="19.5" thickBot="1" x14ac:dyDescent="0.25">
      <c r="A390" s="851"/>
      <c r="B390" s="873"/>
      <c r="C390" s="746"/>
      <c r="D390" s="138"/>
      <c r="E390" s="476"/>
      <c r="F390" s="476"/>
      <c r="G390" s="476"/>
      <c r="H390" s="476"/>
      <c r="I390" s="476"/>
      <c r="J390" s="476"/>
      <c r="K390" s="476"/>
      <c r="L390" s="476"/>
      <c r="M390" s="165"/>
      <c r="N390" s="165"/>
      <c r="O390" s="165"/>
      <c r="P390" s="165"/>
    </row>
    <row r="391" spans="1:18" ht="19.5" thickBot="1" x14ac:dyDescent="0.25">
      <c r="A391" s="851"/>
      <c r="B391" s="873"/>
      <c r="C391" s="746"/>
      <c r="D391" s="101" t="s">
        <v>1187</v>
      </c>
      <c r="E391" s="760"/>
      <c r="F391" s="760"/>
      <c r="G391" s="760"/>
      <c r="H391" s="760"/>
      <c r="I391" s="760"/>
      <c r="J391" s="760"/>
      <c r="K391" s="760"/>
      <c r="L391" s="760"/>
      <c r="M391" s="36">
        <f>SUM(M375:M390)</f>
        <v>151</v>
      </c>
      <c r="N391" s="36">
        <f>SUM(N375:N390)</f>
        <v>193</v>
      </c>
      <c r="O391" s="36">
        <f>SUM(O375:O390)</f>
        <v>168</v>
      </c>
      <c r="P391" s="36">
        <f>SUM(P375:P390)</f>
        <v>93</v>
      </c>
    </row>
    <row r="392" spans="1:18" ht="19.5" thickBot="1" x14ac:dyDescent="0.25">
      <c r="A392" s="851"/>
      <c r="B392" s="873"/>
      <c r="C392" s="746"/>
      <c r="D392" s="101" t="s">
        <v>1188</v>
      </c>
      <c r="E392" s="760"/>
      <c r="F392" s="760"/>
      <c r="G392" s="760"/>
      <c r="H392" s="760"/>
      <c r="I392" s="760"/>
      <c r="J392" s="760"/>
      <c r="K392" s="760"/>
      <c r="L392" s="760"/>
      <c r="M392" s="744">
        <f t="shared" ref="M392:O392" si="40">(M391*1.73*220*0.9)/1000</f>
        <v>51.723540000000007</v>
      </c>
      <c r="N392" s="744">
        <f t="shared" si="40"/>
        <v>66.110219999999998</v>
      </c>
      <c r="O392" s="744">
        <f t="shared" si="40"/>
        <v>57.546719999999993</v>
      </c>
      <c r="P392" s="244"/>
      <c r="Q392" s="156"/>
    </row>
    <row r="393" spans="1:18" ht="18.75" thickBot="1" x14ac:dyDescent="0.25">
      <c r="A393" s="851"/>
      <c r="B393" s="873"/>
      <c r="C393" s="746"/>
      <c r="D393" s="101" t="s">
        <v>1189</v>
      </c>
      <c r="E393" s="760"/>
      <c r="F393" s="760"/>
      <c r="G393" s="760"/>
      <c r="H393" s="760"/>
      <c r="I393" s="760"/>
      <c r="J393" s="760"/>
      <c r="K393" s="760"/>
      <c r="L393" s="760"/>
      <c r="M393" s="875">
        <f>(M392+N392+O392)</f>
        <v>175.38048000000001</v>
      </c>
      <c r="N393" s="875"/>
      <c r="O393" s="875"/>
      <c r="P393" s="875"/>
      <c r="Q393" s="156"/>
    </row>
    <row r="394" spans="1:18" ht="18.75" thickBot="1" x14ac:dyDescent="0.25">
      <c r="A394" s="851"/>
      <c r="B394" s="873"/>
      <c r="C394" s="357"/>
      <c r="D394" s="876"/>
      <c r="E394" s="877"/>
      <c r="F394" s="877"/>
      <c r="G394" s="877"/>
      <c r="H394" s="877"/>
      <c r="I394" s="877"/>
      <c r="J394" s="877"/>
      <c r="K394" s="877"/>
      <c r="L394" s="877"/>
      <c r="M394" s="877"/>
      <c r="N394" s="877"/>
      <c r="O394" s="877"/>
      <c r="P394" s="878"/>
      <c r="Q394" s="156"/>
    </row>
    <row r="395" spans="1:18" ht="41.25" thickBot="1" x14ac:dyDescent="0.25">
      <c r="A395" s="851"/>
      <c r="B395" s="873"/>
      <c r="C395" s="746"/>
      <c r="D395" s="758" t="s">
        <v>1200</v>
      </c>
      <c r="E395" s="475" t="s">
        <v>1314</v>
      </c>
      <c r="F395" s="475" t="s">
        <v>1381</v>
      </c>
      <c r="G395" s="475" t="s">
        <v>1415</v>
      </c>
      <c r="H395" s="681" t="s">
        <v>1416</v>
      </c>
      <c r="I395" s="475" t="s">
        <v>1417</v>
      </c>
      <c r="J395" s="681" t="s">
        <v>1319</v>
      </c>
      <c r="K395" s="475" t="s">
        <v>1418</v>
      </c>
      <c r="L395" s="475" t="s">
        <v>1419</v>
      </c>
      <c r="M395" s="761" t="str">
        <f>'Данные по ТП'!C21</f>
        <v>ТМ-400/10</v>
      </c>
      <c r="N395" s="762" t="s">
        <v>1225</v>
      </c>
      <c r="O395" s="128" t="s">
        <v>5</v>
      </c>
      <c r="P395" s="129">
        <f>'Данные по ТП'!F21</f>
        <v>59652</v>
      </c>
    </row>
    <row r="396" spans="1:18" ht="19.5" thickBot="1" x14ac:dyDescent="0.25">
      <c r="A396" s="851"/>
      <c r="B396" s="873"/>
      <c r="C396" s="746">
        <v>1</v>
      </c>
      <c r="D396" s="138" t="s">
        <v>842</v>
      </c>
      <c r="E396" s="477"/>
      <c r="F396" s="655">
        <f>((O396*1.73*220*0.9)/1000)+((N396*1.73*220*0.9)/1000)+((M396*1.73*220*0.9)/1000)</f>
        <v>89.402940000000001</v>
      </c>
      <c r="G396" s="845">
        <v>231</v>
      </c>
      <c r="H396" s="845">
        <v>230</v>
      </c>
      <c r="I396" s="845">
        <v>230</v>
      </c>
      <c r="J396" s="845">
        <v>403</v>
      </c>
      <c r="K396" s="845">
        <v>405</v>
      </c>
      <c r="L396" s="845">
        <v>408</v>
      </c>
      <c r="M396" s="146">
        <v>77</v>
      </c>
      <c r="N396" s="146">
        <v>97</v>
      </c>
      <c r="O396" s="146">
        <v>87</v>
      </c>
      <c r="P396" s="146">
        <v>19</v>
      </c>
      <c r="Q396" s="668"/>
      <c r="R396" s="668"/>
    </row>
    <row r="397" spans="1:18" ht="19.5" thickBot="1" x14ac:dyDescent="0.25">
      <c r="A397" s="851"/>
      <c r="B397" s="873"/>
      <c r="C397" s="746">
        <v>2</v>
      </c>
      <c r="D397" s="138" t="s">
        <v>44</v>
      </c>
      <c r="E397" s="477"/>
      <c r="F397" s="655">
        <f t="shared" ref="F397:F403" si="41">((O397*1.73*220*0.9)/1000)+((N397*1.73*220*0.9)/1000)+((M397*1.73*220*0.9)/1000)</f>
        <v>0</v>
      </c>
      <c r="G397" s="846"/>
      <c r="H397" s="846"/>
      <c r="I397" s="846"/>
      <c r="J397" s="846"/>
      <c r="K397" s="846"/>
      <c r="L397" s="846"/>
      <c r="M397" s="146">
        <v>0</v>
      </c>
      <c r="N397" s="146">
        <v>0</v>
      </c>
      <c r="O397" s="146">
        <v>0</v>
      </c>
      <c r="P397" s="146">
        <v>0</v>
      </c>
    </row>
    <row r="398" spans="1:18" ht="19.5" thickBot="1" x14ac:dyDescent="0.25">
      <c r="A398" s="851"/>
      <c r="B398" s="873"/>
      <c r="C398" s="746">
        <v>3</v>
      </c>
      <c r="D398" s="138" t="s">
        <v>843</v>
      </c>
      <c r="E398" s="477"/>
      <c r="F398" s="655">
        <f t="shared" si="41"/>
        <v>3.0828600000000002</v>
      </c>
      <c r="G398" s="655"/>
      <c r="H398" s="655"/>
      <c r="I398" s="655"/>
      <c r="J398" s="655"/>
      <c r="K398" s="655"/>
      <c r="L398" s="655"/>
      <c r="M398" s="146">
        <v>0</v>
      </c>
      <c r="N398" s="146">
        <v>0</v>
      </c>
      <c r="O398" s="146">
        <v>9</v>
      </c>
      <c r="P398" s="146">
        <v>9</v>
      </c>
      <c r="Q398" s="668"/>
      <c r="R398" s="668"/>
    </row>
    <row r="399" spans="1:18" ht="19.5" thickBot="1" x14ac:dyDescent="0.25">
      <c r="A399" s="851"/>
      <c r="B399" s="873"/>
      <c r="C399" s="746">
        <v>4</v>
      </c>
      <c r="D399" s="138" t="s">
        <v>816</v>
      </c>
      <c r="E399" s="477" t="s">
        <v>979</v>
      </c>
      <c r="F399" s="655">
        <f t="shared" si="41"/>
        <v>0</v>
      </c>
      <c r="G399" s="655"/>
      <c r="H399" s="655"/>
      <c r="I399" s="655"/>
      <c r="J399" s="655"/>
      <c r="K399" s="655"/>
      <c r="L399" s="655"/>
      <c r="M399" s="146"/>
      <c r="N399" s="146"/>
      <c r="O399" s="146"/>
      <c r="P399" s="146"/>
      <c r="R399" s="669"/>
    </row>
    <row r="400" spans="1:18" ht="19.5" thickBot="1" x14ac:dyDescent="0.25">
      <c r="A400" s="851"/>
      <c r="B400" s="873"/>
      <c r="C400" s="746">
        <v>5</v>
      </c>
      <c r="D400" s="138" t="s">
        <v>844</v>
      </c>
      <c r="E400" s="477"/>
      <c r="F400" s="655">
        <f t="shared" si="41"/>
        <v>0</v>
      </c>
      <c r="G400" s="655"/>
      <c r="H400" s="655"/>
      <c r="I400" s="655"/>
      <c r="J400" s="655"/>
      <c r="K400" s="655"/>
      <c r="L400" s="655"/>
      <c r="M400" s="146">
        <v>0</v>
      </c>
      <c r="N400" s="146">
        <v>0</v>
      </c>
      <c r="O400" s="146">
        <v>0</v>
      </c>
      <c r="P400" s="146">
        <v>0</v>
      </c>
      <c r="Q400" s="668"/>
      <c r="R400" s="668"/>
    </row>
    <row r="401" spans="1:18" ht="19.5" thickBot="1" x14ac:dyDescent="0.25">
      <c r="A401" s="851"/>
      <c r="B401" s="873"/>
      <c r="C401" s="746">
        <v>6</v>
      </c>
      <c r="D401" s="138" t="s">
        <v>45</v>
      </c>
      <c r="E401" s="477"/>
      <c r="F401" s="655">
        <f t="shared" si="41"/>
        <v>0</v>
      </c>
      <c r="G401" s="655"/>
      <c r="H401" s="655"/>
      <c r="I401" s="655"/>
      <c r="J401" s="655"/>
      <c r="K401" s="655"/>
      <c r="L401" s="655"/>
      <c r="M401" s="146">
        <v>0</v>
      </c>
      <c r="N401" s="146">
        <v>0</v>
      </c>
      <c r="O401" s="146">
        <v>0</v>
      </c>
      <c r="P401" s="146">
        <v>0</v>
      </c>
    </row>
    <row r="402" spans="1:18" ht="19.5" thickBot="1" x14ac:dyDescent="0.25">
      <c r="A402" s="851"/>
      <c r="B402" s="873"/>
      <c r="C402" s="746">
        <v>7</v>
      </c>
      <c r="D402" s="138"/>
      <c r="E402" s="477"/>
      <c r="F402" s="655">
        <f t="shared" si="41"/>
        <v>0</v>
      </c>
      <c r="G402" s="655"/>
      <c r="H402" s="655"/>
      <c r="I402" s="655"/>
      <c r="J402" s="655"/>
      <c r="K402" s="655"/>
      <c r="L402" s="655"/>
      <c r="M402" s="146"/>
      <c r="N402" s="146"/>
      <c r="O402" s="146"/>
      <c r="P402" s="146"/>
      <c r="Q402" s="668"/>
      <c r="R402" s="668"/>
    </row>
    <row r="403" spans="1:18" ht="19.5" thickBot="1" x14ac:dyDescent="0.25">
      <c r="A403" s="851"/>
      <c r="B403" s="873"/>
      <c r="C403" s="746">
        <v>8</v>
      </c>
      <c r="D403" s="138" t="s">
        <v>46</v>
      </c>
      <c r="E403" s="477"/>
      <c r="F403" s="655">
        <f t="shared" si="41"/>
        <v>0</v>
      </c>
      <c r="G403" s="655"/>
      <c r="H403" s="655"/>
      <c r="I403" s="655"/>
      <c r="J403" s="655"/>
      <c r="K403" s="655"/>
      <c r="L403" s="655"/>
      <c r="M403" s="146">
        <v>0</v>
      </c>
      <c r="N403" s="146">
        <v>0</v>
      </c>
      <c r="O403" s="146">
        <v>0</v>
      </c>
      <c r="P403" s="146">
        <v>0</v>
      </c>
    </row>
    <row r="404" spans="1:18" ht="19.5" thickBot="1" x14ac:dyDescent="0.25">
      <c r="A404" s="851"/>
      <c r="B404" s="873"/>
      <c r="C404" s="746"/>
      <c r="D404" s="138"/>
      <c r="E404" s="477"/>
      <c r="F404" s="655"/>
      <c r="G404" s="655"/>
      <c r="H404" s="655"/>
      <c r="I404" s="655"/>
      <c r="J404" s="655"/>
      <c r="K404" s="655"/>
      <c r="L404" s="655"/>
      <c r="M404" s="146"/>
      <c r="N404" s="146"/>
      <c r="O404" s="146"/>
      <c r="P404" s="146"/>
      <c r="Q404" s="668"/>
      <c r="R404" s="668"/>
    </row>
    <row r="405" spans="1:18" ht="19.5" thickBot="1" x14ac:dyDescent="0.25">
      <c r="A405" s="851"/>
      <c r="B405" s="873"/>
      <c r="C405" s="746"/>
      <c r="D405" s="138"/>
      <c r="E405" s="477"/>
      <c r="F405" s="655"/>
      <c r="G405" s="655"/>
      <c r="H405" s="655"/>
      <c r="I405" s="655"/>
      <c r="J405" s="655"/>
      <c r="K405" s="655"/>
      <c r="L405" s="655"/>
      <c r="M405" s="146"/>
      <c r="N405" s="146"/>
      <c r="O405" s="146"/>
      <c r="P405" s="146"/>
    </row>
    <row r="406" spans="1:18" ht="19.5" thickBot="1" x14ac:dyDescent="0.25">
      <c r="A406" s="851"/>
      <c r="B406" s="873"/>
      <c r="C406" s="746"/>
      <c r="D406" s="138"/>
      <c r="E406" s="477"/>
      <c r="F406" s="655"/>
      <c r="G406" s="655"/>
      <c r="H406" s="655"/>
      <c r="I406" s="655"/>
      <c r="J406" s="655"/>
      <c r="K406" s="655"/>
      <c r="L406" s="655"/>
      <c r="M406" s="146"/>
      <c r="N406" s="146"/>
      <c r="O406" s="146"/>
      <c r="P406" s="146"/>
    </row>
    <row r="407" spans="1:18" ht="19.5" thickBot="1" x14ac:dyDescent="0.25">
      <c r="A407" s="851"/>
      <c r="B407" s="873"/>
      <c r="C407" s="746"/>
      <c r="D407" s="138"/>
      <c r="E407" s="477"/>
      <c r="F407" s="655"/>
      <c r="G407" s="655"/>
      <c r="H407" s="655"/>
      <c r="I407" s="655"/>
      <c r="J407" s="655"/>
      <c r="K407" s="655"/>
      <c r="L407" s="655"/>
      <c r="M407" s="146"/>
      <c r="N407" s="146"/>
      <c r="O407" s="146"/>
      <c r="P407" s="146"/>
      <c r="Q407" s="668"/>
      <c r="R407" s="668"/>
    </row>
    <row r="408" spans="1:18" ht="19.5" thickBot="1" x14ac:dyDescent="0.25">
      <c r="A408" s="851"/>
      <c r="B408" s="873"/>
      <c r="C408" s="746"/>
      <c r="D408" s="138"/>
      <c r="E408" s="477"/>
      <c r="F408" s="655"/>
      <c r="G408" s="655"/>
      <c r="H408" s="655"/>
      <c r="I408" s="655"/>
      <c r="J408" s="655"/>
      <c r="K408" s="655"/>
      <c r="L408" s="655"/>
      <c r="M408" s="146"/>
      <c r="N408" s="146"/>
      <c r="O408" s="146"/>
      <c r="P408" s="146"/>
    </row>
    <row r="409" spans="1:18" ht="19.5" thickBot="1" x14ac:dyDescent="0.25">
      <c r="A409" s="851"/>
      <c r="B409" s="873"/>
      <c r="C409" s="746"/>
      <c r="D409" s="138"/>
      <c r="E409" s="477"/>
      <c r="F409" s="655"/>
      <c r="G409" s="655"/>
      <c r="H409" s="655"/>
      <c r="I409" s="655"/>
      <c r="J409" s="655"/>
      <c r="K409" s="655"/>
      <c r="L409" s="655"/>
      <c r="M409" s="146"/>
      <c r="N409" s="146"/>
      <c r="O409" s="146"/>
      <c r="P409" s="146"/>
      <c r="Q409" s="668"/>
      <c r="R409" s="668"/>
    </row>
    <row r="410" spans="1:18" ht="19.5" thickBot="1" x14ac:dyDescent="0.25">
      <c r="A410" s="851"/>
      <c r="B410" s="873"/>
      <c r="C410" s="746"/>
      <c r="D410" s="138"/>
      <c r="E410" s="477"/>
      <c r="F410" s="477"/>
      <c r="G410" s="477"/>
      <c r="H410" s="477"/>
      <c r="I410" s="477"/>
      <c r="J410" s="477"/>
      <c r="K410" s="477"/>
      <c r="L410" s="477"/>
      <c r="M410" s="146"/>
      <c r="N410" s="146"/>
      <c r="O410" s="146"/>
      <c r="P410" s="146"/>
    </row>
    <row r="411" spans="1:18" ht="19.5" thickBot="1" x14ac:dyDescent="0.25">
      <c r="A411" s="851"/>
      <c r="B411" s="873"/>
      <c r="C411" s="746"/>
      <c r="D411" s="138"/>
      <c r="E411" s="477"/>
      <c r="F411" s="477"/>
      <c r="G411" s="477"/>
      <c r="H411" s="477"/>
      <c r="I411" s="477"/>
      <c r="J411" s="477"/>
      <c r="K411" s="477"/>
      <c r="L411" s="477"/>
      <c r="M411" s="146"/>
      <c r="N411" s="146"/>
      <c r="O411" s="146"/>
      <c r="P411" s="146"/>
    </row>
    <row r="412" spans="1:18" ht="19.5" thickBot="1" x14ac:dyDescent="0.25">
      <c r="A412" s="851"/>
      <c r="B412" s="873"/>
      <c r="C412" s="356"/>
      <c r="D412" s="3" t="s">
        <v>1186</v>
      </c>
      <c r="E412" s="478"/>
      <c r="F412" s="478"/>
      <c r="G412" s="478"/>
      <c r="H412" s="478"/>
      <c r="I412" s="478"/>
      <c r="J412" s="478"/>
      <c r="K412" s="478"/>
      <c r="L412" s="478"/>
      <c r="M412" s="1">
        <f>SUM(M396:M411)</f>
        <v>77</v>
      </c>
      <c r="N412" s="1">
        <f>SUM(N396:N411)</f>
        <v>97</v>
      </c>
      <c r="O412" s="1">
        <f>SUM(O396:O411)</f>
        <v>96</v>
      </c>
      <c r="P412" s="1">
        <f>SUM(P396:P411)</f>
        <v>28</v>
      </c>
    </row>
    <row r="413" spans="1:18" ht="19.5" thickBot="1" x14ac:dyDescent="0.25">
      <c r="A413" s="851"/>
      <c r="B413" s="873"/>
      <c r="C413" s="356"/>
      <c r="D413" s="3" t="s">
        <v>1188</v>
      </c>
      <c r="E413" s="478"/>
      <c r="F413" s="478"/>
      <c r="G413" s="478"/>
      <c r="H413" s="478"/>
      <c r="I413" s="478"/>
      <c r="J413" s="478"/>
      <c r="K413" s="478"/>
      <c r="L413" s="478"/>
      <c r="M413" s="130">
        <f t="shared" ref="M413:O413" si="42">(M412*1.73*220*0.9)/1000</f>
        <v>26.375580000000003</v>
      </c>
      <c r="N413" s="130">
        <f t="shared" si="42"/>
        <v>33.226379999999999</v>
      </c>
      <c r="O413" s="130">
        <f t="shared" si="42"/>
        <v>32.883839999999999</v>
      </c>
      <c r="P413" s="131"/>
      <c r="Q413" s="156"/>
    </row>
    <row r="414" spans="1:18" ht="18.75" thickBot="1" x14ac:dyDescent="0.25">
      <c r="A414" s="851"/>
      <c r="B414" s="873"/>
      <c r="C414" s="356"/>
      <c r="D414" s="3" t="s">
        <v>1190</v>
      </c>
      <c r="E414" s="479"/>
      <c r="F414" s="479"/>
      <c r="G414" s="479"/>
      <c r="H414" s="479"/>
      <c r="I414" s="479"/>
      <c r="J414" s="479"/>
      <c r="K414" s="479"/>
      <c r="L414" s="479"/>
      <c r="M414" s="869">
        <f>(M413+N413+O413)</f>
        <v>92.485800000000012</v>
      </c>
      <c r="N414" s="870"/>
      <c r="O414" s="870"/>
      <c r="P414" s="871"/>
    </row>
    <row r="415" spans="1:18" ht="22.5" customHeight="1" thickBot="1" x14ac:dyDescent="0.25">
      <c r="A415" s="852"/>
      <c r="B415" s="874"/>
      <c r="C415" s="361"/>
      <c r="D415" s="19" t="s">
        <v>1241</v>
      </c>
      <c r="E415" s="484"/>
      <c r="F415" s="484"/>
      <c r="G415" s="484"/>
      <c r="H415" s="484"/>
      <c r="I415" s="484"/>
      <c r="J415" s="484"/>
      <c r="K415" s="484"/>
      <c r="L415" s="484"/>
      <c r="M415" s="21">
        <f>M412+M391</f>
        <v>228</v>
      </c>
      <c r="N415" s="21">
        <f>N412+N391</f>
        <v>290</v>
      </c>
      <c r="O415" s="21">
        <f>O412+O391</f>
        <v>264</v>
      </c>
      <c r="P415" s="21">
        <f>P412+P391</f>
        <v>121</v>
      </c>
    </row>
    <row r="416" spans="1:18" s="99" customFormat="1" x14ac:dyDescent="0.25">
      <c r="C416" s="362"/>
      <c r="E416" s="485"/>
      <c r="F416" s="485"/>
      <c r="G416" s="485"/>
      <c r="H416" s="485"/>
      <c r="I416" s="485"/>
      <c r="J416" s="485"/>
      <c r="K416" s="485"/>
      <c r="L416" s="485"/>
    </row>
    <row r="417" spans="3:12" s="99" customFormat="1" ht="25.5" x14ac:dyDescent="0.25">
      <c r="C417" s="362"/>
      <c r="D417" s="598" t="str">
        <f>HYPERLINK("#Оглавление!h5","&lt;&lt;&lt;&lt;&lt;")</f>
        <v>&lt;&lt;&lt;&lt;&lt;</v>
      </c>
      <c r="E417" s="485"/>
      <c r="F417" s="485"/>
      <c r="G417" s="485"/>
      <c r="H417" s="485"/>
      <c r="I417" s="485"/>
      <c r="J417" s="485"/>
      <c r="K417" s="485"/>
      <c r="L417" s="485"/>
    </row>
    <row r="418" spans="3:12" s="99" customFormat="1" x14ac:dyDescent="0.25">
      <c r="C418" s="362"/>
      <c r="E418" s="485"/>
      <c r="F418" s="485"/>
      <c r="G418" s="485"/>
      <c r="H418" s="485"/>
      <c r="I418" s="485"/>
      <c r="J418" s="485"/>
      <c r="K418" s="485"/>
      <c r="L418" s="485"/>
    </row>
    <row r="419" spans="3:12" s="99" customFormat="1" x14ac:dyDescent="0.25">
      <c r="C419" s="362"/>
      <c r="E419" s="485"/>
      <c r="F419" s="485"/>
      <c r="G419" s="485"/>
      <c r="H419" s="485"/>
      <c r="I419" s="485"/>
      <c r="J419" s="485"/>
      <c r="K419" s="485"/>
      <c r="L419" s="485"/>
    </row>
    <row r="420" spans="3:12" s="99" customFormat="1" x14ac:dyDescent="0.25">
      <c r="C420" s="362"/>
      <c r="E420" s="485"/>
      <c r="F420" s="485"/>
      <c r="G420" s="485"/>
      <c r="H420" s="485"/>
      <c r="I420" s="485"/>
      <c r="J420" s="485"/>
      <c r="K420" s="485"/>
      <c r="L420" s="485"/>
    </row>
    <row r="421" spans="3:12" s="99" customFormat="1" x14ac:dyDescent="0.25">
      <c r="C421" s="362"/>
      <c r="E421" s="485"/>
      <c r="F421" s="485"/>
      <c r="G421" s="485"/>
      <c r="H421" s="485"/>
      <c r="I421" s="485"/>
      <c r="J421" s="485"/>
      <c r="K421" s="485"/>
      <c r="L421" s="485"/>
    </row>
    <row r="422" spans="3:12" s="99" customFormat="1" x14ac:dyDescent="0.25">
      <c r="C422" s="362"/>
      <c r="E422" s="485"/>
      <c r="F422" s="485"/>
      <c r="G422" s="485"/>
      <c r="H422" s="485"/>
      <c r="I422" s="485"/>
      <c r="J422" s="485"/>
      <c r="K422" s="485"/>
      <c r="L422" s="485"/>
    </row>
    <row r="423" spans="3:12" s="99" customFormat="1" x14ac:dyDescent="0.25">
      <c r="C423" s="362"/>
      <c r="E423" s="485"/>
      <c r="F423" s="485"/>
      <c r="G423" s="485"/>
      <c r="H423" s="485"/>
      <c r="I423" s="485"/>
      <c r="J423" s="485"/>
      <c r="K423" s="485"/>
      <c r="L423" s="485"/>
    </row>
    <row r="424" spans="3:12" s="99" customFormat="1" x14ac:dyDescent="0.25">
      <c r="C424" s="362"/>
      <c r="E424" s="485"/>
      <c r="F424" s="485"/>
      <c r="G424" s="485"/>
      <c r="H424" s="485"/>
      <c r="I424" s="485"/>
      <c r="J424" s="485"/>
      <c r="K424" s="485"/>
      <c r="L424" s="485"/>
    </row>
    <row r="425" spans="3:12" s="99" customFormat="1" x14ac:dyDescent="0.25">
      <c r="C425" s="362"/>
      <c r="E425" s="485"/>
      <c r="F425" s="485"/>
      <c r="G425" s="485"/>
      <c r="H425" s="485"/>
      <c r="I425" s="485"/>
      <c r="J425" s="485"/>
      <c r="K425" s="485"/>
      <c r="L425" s="485"/>
    </row>
    <row r="426" spans="3:12" s="99" customFormat="1" x14ac:dyDescent="0.25">
      <c r="C426" s="362"/>
      <c r="E426" s="485"/>
      <c r="F426" s="485"/>
      <c r="G426" s="485"/>
      <c r="H426" s="485"/>
      <c r="I426" s="485"/>
      <c r="J426" s="485"/>
      <c r="K426" s="485"/>
      <c r="L426" s="485"/>
    </row>
    <row r="427" spans="3:12" s="99" customFormat="1" x14ac:dyDescent="0.25">
      <c r="C427" s="362"/>
      <c r="E427" s="485"/>
      <c r="F427" s="485"/>
      <c r="G427" s="485"/>
      <c r="H427" s="485"/>
      <c r="I427" s="485"/>
      <c r="J427" s="485"/>
      <c r="K427" s="485"/>
      <c r="L427" s="485"/>
    </row>
    <row r="428" spans="3:12" s="99" customFormat="1" x14ac:dyDescent="0.25">
      <c r="C428" s="362"/>
      <c r="E428" s="485"/>
      <c r="F428" s="485"/>
      <c r="G428" s="485"/>
      <c r="H428" s="485"/>
      <c r="I428" s="485"/>
      <c r="J428" s="485"/>
      <c r="K428" s="485"/>
      <c r="L428" s="485"/>
    </row>
    <row r="429" spans="3:12" s="99" customFormat="1" x14ac:dyDescent="0.25">
      <c r="C429" s="362"/>
      <c r="E429" s="485"/>
      <c r="F429" s="485"/>
      <c r="G429" s="485"/>
      <c r="H429" s="485"/>
      <c r="I429" s="485"/>
      <c r="J429" s="485"/>
      <c r="K429" s="485"/>
      <c r="L429" s="485"/>
    </row>
    <row r="430" spans="3:12" s="99" customFormat="1" x14ac:dyDescent="0.25">
      <c r="C430" s="362"/>
      <c r="E430" s="485"/>
      <c r="F430" s="485"/>
      <c r="G430" s="485"/>
      <c r="H430" s="485"/>
      <c r="I430" s="485"/>
      <c r="J430" s="485"/>
      <c r="K430" s="485"/>
      <c r="L430" s="485"/>
    </row>
    <row r="431" spans="3:12" s="99" customFormat="1" x14ac:dyDescent="0.25">
      <c r="C431" s="362"/>
      <c r="E431" s="485"/>
      <c r="F431" s="485"/>
      <c r="G431" s="485"/>
      <c r="H431" s="485"/>
      <c r="I431" s="485"/>
      <c r="J431" s="485"/>
      <c r="K431" s="485"/>
      <c r="L431" s="485"/>
    </row>
    <row r="432" spans="3:12" s="99" customFormat="1" x14ac:dyDescent="0.25">
      <c r="C432" s="362"/>
      <c r="E432" s="485"/>
      <c r="F432" s="485"/>
      <c r="G432" s="485"/>
      <c r="H432" s="485"/>
      <c r="I432" s="485"/>
      <c r="J432" s="485"/>
      <c r="K432" s="485"/>
      <c r="L432" s="485"/>
    </row>
    <row r="433" spans="3:12" s="99" customFormat="1" x14ac:dyDescent="0.25">
      <c r="C433" s="362"/>
      <c r="E433" s="485"/>
      <c r="F433" s="485"/>
      <c r="G433" s="485"/>
      <c r="H433" s="485"/>
      <c r="I433" s="485"/>
      <c r="J433" s="485"/>
      <c r="K433" s="485"/>
      <c r="L433" s="485"/>
    </row>
    <row r="434" spans="3:12" s="99" customFormat="1" x14ac:dyDescent="0.25">
      <c r="C434" s="362"/>
      <c r="E434" s="485"/>
      <c r="F434" s="485"/>
      <c r="G434" s="485"/>
      <c r="H434" s="485"/>
      <c r="I434" s="485"/>
      <c r="J434" s="485"/>
      <c r="K434" s="485"/>
      <c r="L434" s="485"/>
    </row>
    <row r="435" spans="3:12" s="99" customFormat="1" x14ac:dyDescent="0.25">
      <c r="C435" s="362"/>
      <c r="E435" s="485"/>
      <c r="F435" s="485"/>
      <c r="G435" s="485"/>
      <c r="H435" s="485"/>
      <c r="I435" s="485"/>
      <c r="J435" s="485"/>
      <c r="K435" s="485"/>
      <c r="L435" s="485"/>
    </row>
    <row r="436" spans="3:12" s="99" customFormat="1" x14ac:dyDescent="0.25">
      <c r="C436" s="362"/>
      <c r="E436" s="485"/>
      <c r="F436" s="485"/>
      <c r="G436" s="485"/>
      <c r="H436" s="485"/>
      <c r="I436" s="485"/>
      <c r="J436" s="485"/>
      <c r="K436" s="485"/>
      <c r="L436" s="485"/>
    </row>
    <row r="437" spans="3:12" s="99" customFormat="1" x14ac:dyDescent="0.25">
      <c r="C437" s="362"/>
      <c r="E437" s="485"/>
      <c r="F437" s="485"/>
      <c r="G437" s="485"/>
      <c r="H437" s="485"/>
      <c r="I437" s="485"/>
      <c r="J437" s="485"/>
      <c r="K437" s="485"/>
      <c r="L437" s="485"/>
    </row>
    <row r="438" spans="3:12" s="99" customFormat="1" x14ac:dyDescent="0.25">
      <c r="C438" s="362"/>
      <c r="E438" s="485"/>
      <c r="F438" s="485"/>
      <c r="G438" s="485"/>
      <c r="H438" s="485"/>
      <c r="I438" s="485"/>
      <c r="J438" s="485"/>
      <c r="K438" s="485"/>
      <c r="L438" s="485"/>
    </row>
    <row r="439" spans="3:12" s="99" customFormat="1" x14ac:dyDescent="0.25">
      <c r="C439" s="362"/>
      <c r="E439" s="485"/>
      <c r="F439" s="485"/>
      <c r="G439" s="485"/>
      <c r="H439" s="485"/>
      <c r="I439" s="485"/>
      <c r="J439" s="485"/>
      <c r="K439" s="485"/>
      <c r="L439" s="485"/>
    </row>
    <row r="440" spans="3:12" s="99" customFormat="1" x14ac:dyDescent="0.25">
      <c r="C440" s="362"/>
      <c r="E440" s="485"/>
      <c r="F440" s="485"/>
      <c r="G440" s="485"/>
      <c r="H440" s="485"/>
      <c r="I440" s="485"/>
      <c r="J440" s="485"/>
      <c r="K440" s="485"/>
      <c r="L440" s="485"/>
    </row>
    <row r="441" spans="3:12" s="99" customFormat="1" x14ac:dyDescent="0.25">
      <c r="C441" s="362"/>
      <c r="E441" s="485"/>
      <c r="F441" s="485"/>
      <c r="G441" s="485"/>
      <c r="H441" s="485"/>
      <c r="I441" s="485"/>
      <c r="J441" s="485"/>
      <c r="K441" s="485"/>
      <c r="L441" s="485"/>
    </row>
    <row r="442" spans="3:12" s="99" customFormat="1" x14ac:dyDescent="0.25">
      <c r="C442" s="362"/>
      <c r="E442" s="485"/>
      <c r="F442" s="485"/>
      <c r="G442" s="485"/>
      <c r="H442" s="485"/>
      <c r="I442" s="485"/>
      <c r="J442" s="485"/>
      <c r="K442" s="485"/>
      <c r="L442" s="485"/>
    </row>
    <row r="443" spans="3:12" s="99" customFormat="1" x14ac:dyDescent="0.25">
      <c r="C443" s="362"/>
      <c r="E443" s="485"/>
      <c r="F443" s="485"/>
      <c r="G443" s="485"/>
      <c r="H443" s="485"/>
      <c r="I443" s="485"/>
      <c r="J443" s="485"/>
      <c r="K443" s="485"/>
      <c r="L443" s="485"/>
    </row>
    <row r="444" spans="3:12" s="99" customFormat="1" x14ac:dyDescent="0.25">
      <c r="C444" s="362"/>
      <c r="E444" s="485"/>
      <c r="F444" s="485"/>
      <c r="G444" s="485"/>
      <c r="H444" s="485"/>
      <c r="I444" s="485"/>
      <c r="J444" s="485"/>
      <c r="K444" s="485"/>
      <c r="L444" s="485"/>
    </row>
    <row r="445" spans="3:12" s="99" customFormat="1" x14ac:dyDescent="0.25">
      <c r="C445" s="362"/>
      <c r="E445" s="485"/>
      <c r="F445" s="485"/>
      <c r="G445" s="485"/>
      <c r="H445" s="485"/>
      <c r="I445" s="485"/>
      <c r="J445" s="485"/>
      <c r="K445" s="485"/>
      <c r="L445" s="485"/>
    </row>
    <row r="446" spans="3:12" s="99" customFormat="1" x14ac:dyDescent="0.25">
      <c r="C446" s="362"/>
      <c r="E446" s="485"/>
      <c r="F446" s="485"/>
      <c r="G446" s="485"/>
      <c r="H446" s="485"/>
      <c r="I446" s="485"/>
      <c r="J446" s="485"/>
      <c r="K446" s="485"/>
      <c r="L446" s="485"/>
    </row>
    <row r="447" spans="3:12" s="99" customFormat="1" x14ac:dyDescent="0.25">
      <c r="C447" s="362"/>
      <c r="E447" s="485"/>
      <c r="F447" s="485"/>
      <c r="G447" s="485"/>
      <c r="H447" s="485"/>
      <c r="I447" s="485"/>
      <c r="J447" s="485"/>
      <c r="K447" s="485"/>
      <c r="L447" s="485"/>
    </row>
    <row r="448" spans="3:12" s="99" customFormat="1" x14ac:dyDescent="0.25">
      <c r="C448" s="362"/>
      <c r="E448" s="485"/>
      <c r="F448" s="485"/>
      <c r="G448" s="485"/>
      <c r="H448" s="485"/>
      <c r="I448" s="485"/>
      <c r="J448" s="485"/>
      <c r="K448" s="485"/>
      <c r="L448" s="485"/>
    </row>
    <row r="449" spans="3:12" s="99" customFormat="1" x14ac:dyDescent="0.25">
      <c r="C449" s="362"/>
      <c r="E449" s="485"/>
      <c r="F449" s="485"/>
      <c r="G449" s="485"/>
      <c r="H449" s="485"/>
      <c r="I449" s="485"/>
      <c r="J449" s="485"/>
      <c r="K449" s="485"/>
      <c r="L449" s="485"/>
    </row>
    <row r="450" spans="3:12" s="99" customFormat="1" x14ac:dyDescent="0.25">
      <c r="C450" s="362"/>
      <c r="E450" s="485"/>
      <c r="F450" s="485"/>
      <c r="G450" s="485"/>
      <c r="H450" s="485"/>
      <c r="I450" s="485"/>
      <c r="J450" s="485"/>
      <c r="K450" s="485"/>
      <c r="L450" s="485"/>
    </row>
    <row r="451" spans="3:12" s="99" customFormat="1" x14ac:dyDescent="0.25">
      <c r="C451" s="362"/>
      <c r="E451" s="485"/>
      <c r="F451" s="485"/>
      <c r="G451" s="485"/>
      <c r="H451" s="485"/>
      <c r="I451" s="485"/>
      <c r="J451" s="485"/>
      <c r="K451" s="485"/>
      <c r="L451" s="485"/>
    </row>
    <row r="452" spans="3:12" s="99" customFormat="1" x14ac:dyDescent="0.25">
      <c r="C452" s="362"/>
      <c r="E452" s="485"/>
      <c r="F452" s="485"/>
      <c r="G452" s="485"/>
      <c r="H452" s="485"/>
      <c r="I452" s="485"/>
      <c r="J452" s="485"/>
      <c r="K452" s="485"/>
      <c r="L452" s="485"/>
    </row>
    <row r="453" spans="3:12" s="99" customFormat="1" x14ac:dyDescent="0.25">
      <c r="C453" s="362"/>
      <c r="E453" s="485"/>
      <c r="F453" s="485"/>
      <c r="G453" s="485"/>
      <c r="H453" s="485"/>
      <c r="I453" s="485"/>
      <c r="J453" s="485"/>
      <c r="K453" s="485"/>
      <c r="L453" s="485"/>
    </row>
    <row r="454" spans="3:12" s="99" customFormat="1" x14ac:dyDescent="0.25">
      <c r="C454" s="362"/>
      <c r="E454" s="485"/>
      <c r="F454" s="485"/>
      <c r="G454" s="485"/>
      <c r="H454" s="485"/>
      <c r="I454" s="485"/>
      <c r="J454" s="485"/>
      <c r="K454" s="485"/>
      <c r="L454" s="485"/>
    </row>
    <row r="455" spans="3:12" s="99" customFormat="1" x14ac:dyDescent="0.25">
      <c r="C455" s="362"/>
      <c r="E455" s="485"/>
      <c r="F455" s="485"/>
      <c r="G455" s="485"/>
      <c r="H455" s="485"/>
      <c r="I455" s="485"/>
      <c r="J455" s="485"/>
      <c r="K455" s="485"/>
      <c r="L455" s="485"/>
    </row>
    <row r="456" spans="3:12" s="99" customFormat="1" x14ac:dyDescent="0.25">
      <c r="C456" s="362"/>
      <c r="E456" s="485"/>
      <c r="F456" s="485"/>
      <c r="G456" s="485"/>
      <c r="H456" s="485"/>
      <c r="I456" s="485"/>
      <c r="J456" s="485"/>
      <c r="K456" s="485"/>
      <c r="L456" s="485"/>
    </row>
    <row r="457" spans="3:12" s="99" customFormat="1" x14ac:dyDescent="0.25">
      <c r="C457" s="362"/>
      <c r="E457" s="485"/>
      <c r="F457" s="485"/>
      <c r="G457" s="485"/>
      <c r="H457" s="485"/>
      <c r="I457" s="485"/>
      <c r="J457" s="485"/>
      <c r="K457" s="485"/>
      <c r="L457" s="485"/>
    </row>
    <row r="458" spans="3:12" s="99" customFormat="1" x14ac:dyDescent="0.25">
      <c r="C458" s="362"/>
      <c r="E458" s="485"/>
      <c r="F458" s="485"/>
      <c r="G458" s="485"/>
      <c r="H458" s="485"/>
      <c r="I458" s="485"/>
      <c r="J458" s="485"/>
      <c r="K458" s="485"/>
      <c r="L458" s="485"/>
    </row>
    <row r="459" spans="3:12" s="99" customFormat="1" x14ac:dyDescent="0.25">
      <c r="C459" s="362"/>
      <c r="E459" s="485"/>
      <c r="F459" s="485"/>
      <c r="G459" s="485"/>
      <c r="H459" s="485"/>
      <c r="I459" s="485"/>
      <c r="J459" s="485"/>
      <c r="K459" s="485"/>
      <c r="L459" s="485"/>
    </row>
    <row r="460" spans="3:12" s="99" customFormat="1" x14ac:dyDescent="0.25">
      <c r="C460" s="362"/>
      <c r="E460" s="485"/>
      <c r="F460" s="485"/>
      <c r="G460" s="485"/>
      <c r="H460" s="485"/>
      <c r="I460" s="485"/>
      <c r="J460" s="485"/>
      <c r="K460" s="485"/>
      <c r="L460" s="485"/>
    </row>
    <row r="461" spans="3:12" s="99" customFormat="1" x14ac:dyDescent="0.25">
      <c r="C461" s="362"/>
      <c r="E461" s="485"/>
      <c r="F461" s="485"/>
      <c r="G461" s="485"/>
      <c r="H461" s="485"/>
      <c r="I461" s="485"/>
      <c r="J461" s="485"/>
      <c r="K461" s="485"/>
      <c r="L461" s="485"/>
    </row>
    <row r="462" spans="3:12" s="99" customFormat="1" x14ac:dyDescent="0.25">
      <c r="C462" s="362"/>
      <c r="E462" s="485"/>
      <c r="F462" s="485"/>
      <c r="G462" s="485"/>
      <c r="H462" s="485"/>
      <c r="I462" s="485"/>
      <c r="J462" s="485"/>
      <c r="K462" s="485"/>
      <c r="L462" s="485"/>
    </row>
    <row r="463" spans="3:12" s="99" customFormat="1" x14ac:dyDescent="0.25">
      <c r="C463" s="362"/>
      <c r="E463" s="485"/>
      <c r="F463" s="485"/>
      <c r="G463" s="485"/>
      <c r="H463" s="485"/>
      <c r="I463" s="485"/>
      <c r="J463" s="485"/>
      <c r="K463" s="485"/>
      <c r="L463" s="485"/>
    </row>
    <row r="464" spans="3:12" s="99" customFormat="1" x14ac:dyDescent="0.25">
      <c r="C464" s="362"/>
      <c r="E464" s="485"/>
      <c r="F464" s="485"/>
      <c r="G464" s="485"/>
      <c r="H464" s="485"/>
      <c r="I464" s="485"/>
      <c r="J464" s="485"/>
      <c r="K464" s="485"/>
      <c r="L464" s="485"/>
    </row>
    <row r="465" spans="3:12" s="99" customFormat="1" x14ac:dyDescent="0.25">
      <c r="C465" s="362"/>
      <c r="E465" s="485"/>
      <c r="F465" s="485"/>
      <c r="G465" s="485"/>
      <c r="H465" s="485"/>
      <c r="I465" s="485"/>
      <c r="J465" s="485"/>
      <c r="K465" s="485"/>
      <c r="L465" s="485"/>
    </row>
    <row r="466" spans="3:12" s="99" customFormat="1" x14ac:dyDescent="0.25">
      <c r="C466" s="362"/>
      <c r="E466" s="485"/>
      <c r="F466" s="485"/>
      <c r="G466" s="485"/>
      <c r="H466" s="485"/>
      <c r="I466" s="485"/>
      <c r="J466" s="485"/>
      <c r="K466" s="485"/>
      <c r="L466" s="485"/>
    </row>
    <row r="467" spans="3:12" s="99" customFormat="1" x14ac:dyDescent="0.25">
      <c r="C467" s="362"/>
      <c r="E467" s="485"/>
      <c r="F467" s="485"/>
      <c r="G467" s="485"/>
      <c r="H467" s="485"/>
      <c r="I467" s="485"/>
      <c r="J467" s="485"/>
      <c r="K467" s="485"/>
      <c r="L467" s="485"/>
    </row>
    <row r="468" spans="3:12" s="99" customFormat="1" x14ac:dyDescent="0.25">
      <c r="C468" s="362"/>
      <c r="E468" s="485"/>
      <c r="F468" s="485"/>
      <c r="G468" s="485"/>
      <c r="H468" s="485"/>
      <c r="I468" s="485"/>
      <c r="J468" s="485"/>
      <c r="K468" s="485"/>
      <c r="L468" s="485"/>
    </row>
    <row r="469" spans="3:12" s="99" customFormat="1" x14ac:dyDescent="0.25">
      <c r="C469" s="362"/>
      <c r="E469" s="485"/>
      <c r="F469" s="485"/>
      <c r="G469" s="485"/>
      <c r="H469" s="485"/>
      <c r="I469" s="485"/>
      <c r="J469" s="485"/>
      <c r="K469" s="485"/>
      <c r="L469" s="485"/>
    </row>
    <row r="470" spans="3:12" s="99" customFormat="1" x14ac:dyDescent="0.25">
      <c r="C470" s="362"/>
      <c r="E470" s="485"/>
      <c r="F470" s="485"/>
      <c r="G470" s="485"/>
      <c r="H470" s="485"/>
      <c r="I470" s="485"/>
      <c r="J470" s="485"/>
      <c r="K470" s="485"/>
      <c r="L470" s="485"/>
    </row>
    <row r="471" spans="3:12" s="99" customFormat="1" x14ac:dyDescent="0.25">
      <c r="C471" s="362"/>
      <c r="E471" s="485"/>
      <c r="F471" s="485"/>
      <c r="G471" s="485"/>
      <c r="H471" s="485"/>
      <c r="I471" s="485"/>
      <c r="J471" s="485"/>
      <c r="K471" s="485"/>
      <c r="L471" s="485"/>
    </row>
    <row r="472" spans="3:12" s="99" customFormat="1" x14ac:dyDescent="0.25">
      <c r="C472" s="362"/>
      <c r="E472" s="485"/>
      <c r="F472" s="485"/>
      <c r="G472" s="485"/>
      <c r="H472" s="485"/>
      <c r="I472" s="485"/>
      <c r="J472" s="485"/>
      <c r="K472" s="485"/>
      <c r="L472" s="485"/>
    </row>
    <row r="473" spans="3:12" s="99" customFormat="1" x14ac:dyDescent="0.25">
      <c r="C473" s="362"/>
      <c r="E473" s="485"/>
      <c r="F473" s="485"/>
      <c r="G473" s="485"/>
      <c r="H473" s="485"/>
      <c r="I473" s="485"/>
      <c r="J473" s="485"/>
      <c r="K473" s="485"/>
      <c r="L473" s="485"/>
    </row>
    <row r="474" spans="3:12" s="99" customFormat="1" x14ac:dyDescent="0.25">
      <c r="C474" s="362"/>
      <c r="E474" s="485"/>
      <c r="F474" s="485"/>
      <c r="G474" s="485"/>
      <c r="H474" s="485"/>
      <c r="I474" s="485"/>
      <c r="J474" s="485"/>
      <c r="K474" s="485"/>
      <c r="L474" s="485"/>
    </row>
    <row r="475" spans="3:12" s="99" customFormat="1" x14ac:dyDescent="0.25">
      <c r="C475" s="362"/>
      <c r="E475" s="485"/>
      <c r="F475" s="485"/>
      <c r="G475" s="485"/>
      <c r="H475" s="485"/>
      <c r="I475" s="485"/>
      <c r="J475" s="485"/>
      <c r="K475" s="485"/>
      <c r="L475" s="485"/>
    </row>
    <row r="476" spans="3:12" s="99" customFormat="1" x14ac:dyDescent="0.25">
      <c r="C476" s="362"/>
      <c r="E476" s="485"/>
      <c r="F476" s="485"/>
      <c r="G476" s="485"/>
      <c r="H476" s="485"/>
      <c r="I476" s="485"/>
      <c r="J476" s="485"/>
      <c r="K476" s="485"/>
      <c r="L476" s="485"/>
    </row>
    <row r="477" spans="3:12" s="99" customFormat="1" x14ac:dyDescent="0.25">
      <c r="C477" s="362"/>
      <c r="E477" s="485"/>
      <c r="F477" s="485"/>
      <c r="G477" s="485"/>
      <c r="H477" s="485"/>
      <c r="I477" s="485"/>
      <c r="J477" s="485"/>
      <c r="K477" s="485"/>
      <c r="L477" s="485"/>
    </row>
    <row r="478" spans="3:12" s="99" customFormat="1" x14ac:dyDescent="0.25">
      <c r="C478" s="362"/>
      <c r="E478" s="485"/>
      <c r="F478" s="485"/>
      <c r="G478" s="485"/>
      <c r="H478" s="485"/>
      <c r="I478" s="485"/>
      <c r="J478" s="485"/>
      <c r="K478" s="485"/>
      <c r="L478" s="485"/>
    </row>
    <row r="479" spans="3:12" s="99" customFormat="1" x14ac:dyDescent="0.25">
      <c r="C479" s="362"/>
      <c r="E479" s="485"/>
      <c r="F479" s="485"/>
      <c r="G479" s="485"/>
      <c r="H479" s="485"/>
      <c r="I479" s="485"/>
      <c r="J479" s="485"/>
      <c r="K479" s="485"/>
      <c r="L479" s="485"/>
    </row>
    <row r="480" spans="3:12" s="99" customFormat="1" x14ac:dyDescent="0.25">
      <c r="C480" s="362"/>
      <c r="E480" s="485"/>
      <c r="F480" s="485"/>
      <c r="G480" s="485"/>
      <c r="H480" s="485"/>
      <c r="I480" s="485"/>
      <c r="J480" s="485"/>
      <c r="K480" s="485"/>
      <c r="L480" s="485"/>
    </row>
    <row r="481" spans="3:12" s="99" customFormat="1" x14ac:dyDescent="0.25">
      <c r="C481" s="362"/>
      <c r="E481" s="485"/>
      <c r="F481" s="485"/>
      <c r="G481" s="485"/>
      <c r="H481" s="485"/>
      <c r="I481" s="485"/>
      <c r="J481" s="485"/>
      <c r="K481" s="485"/>
      <c r="L481" s="485"/>
    </row>
    <row r="482" spans="3:12" s="99" customFormat="1" x14ac:dyDescent="0.25">
      <c r="C482" s="362"/>
      <c r="E482" s="485"/>
      <c r="F482" s="485"/>
      <c r="G482" s="485"/>
      <c r="H482" s="485"/>
      <c r="I482" s="485"/>
      <c r="J482" s="485"/>
      <c r="K482" s="485"/>
      <c r="L482" s="485"/>
    </row>
    <row r="483" spans="3:12" s="99" customFormat="1" x14ac:dyDescent="0.25">
      <c r="C483" s="362"/>
      <c r="E483" s="485"/>
      <c r="F483" s="485"/>
      <c r="G483" s="485"/>
      <c r="H483" s="485"/>
      <c r="I483" s="485"/>
      <c r="J483" s="485"/>
      <c r="K483" s="485"/>
      <c r="L483" s="485"/>
    </row>
    <row r="484" spans="3:12" s="99" customFormat="1" x14ac:dyDescent="0.25">
      <c r="C484" s="362"/>
      <c r="E484" s="485"/>
      <c r="F484" s="485"/>
      <c r="G484" s="485"/>
      <c r="H484" s="485"/>
      <c r="I484" s="485"/>
      <c r="J484" s="485"/>
      <c r="K484" s="485"/>
      <c r="L484" s="485"/>
    </row>
    <row r="485" spans="3:12" s="99" customFormat="1" x14ac:dyDescent="0.25">
      <c r="C485" s="362"/>
      <c r="E485" s="485"/>
      <c r="F485" s="485"/>
      <c r="G485" s="485"/>
      <c r="H485" s="485"/>
      <c r="I485" s="485"/>
      <c r="J485" s="485"/>
      <c r="K485" s="485"/>
      <c r="L485" s="485"/>
    </row>
    <row r="486" spans="3:12" s="99" customFormat="1" x14ac:dyDescent="0.25">
      <c r="C486" s="362"/>
      <c r="E486" s="485"/>
      <c r="F486" s="485"/>
      <c r="G486" s="485"/>
      <c r="H486" s="485"/>
      <c r="I486" s="485"/>
      <c r="J486" s="485"/>
      <c r="K486" s="485"/>
      <c r="L486" s="485"/>
    </row>
    <row r="487" spans="3:12" s="99" customFormat="1" x14ac:dyDescent="0.25">
      <c r="C487" s="362"/>
      <c r="E487" s="485"/>
      <c r="F487" s="485"/>
      <c r="G487" s="485"/>
      <c r="H487" s="485"/>
      <c r="I487" s="485"/>
      <c r="J487" s="485"/>
      <c r="K487" s="485"/>
      <c r="L487" s="485"/>
    </row>
    <row r="488" spans="3:12" s="99" customFormat="1" x14ac:dyDescent="0.25">
      <c r="C488" s="362"/>
      <c r="E488" s="485"/>
      <c r="F488" s="485"/>
      <c r="G488" s="485"/>
      <c r="H488" s="485"/>
      <c r="I488" s="485"/>
      <c r="J488" s="485"/>
      <c r="K488" s="485"/>
      <c r="L488" s="485"/>
    </row>
    <row r="489" spans="3:12" s="99" customFormat="1" x14ac:dyDescent="0.25">
      <c r="C489" s="362"/>
      <c r="E489" s="485"/>
      <c r="F489" s="485"/>
      <c r="G489" s="485"/>
      <c r="H489" s="485"/>
      <c r="I489" s="485"/>
      <c r="J489" s="485"/>
      <c r="K489" s="485"/>
      <c r="L489" s="485"/>
    </row>
    <row r="490" spans="3:12" s="99" customFormat="1" x14ac:dyDescent="0.25">
      <c r="C490" s="362"/>
      <c r="E490" s="485"/>
      <c r="F490" s="485"/>
      <c r="G490" s="485"/>
      <c r="H490" s="485"/>
      <c r="I490" s="485"/>
      <c r="J490" s="485"/>
      <c r="K490" s="485"/>
      <c r="L490" s="485"/>
    </row>
    <row r="491" spans="3:12" s="99" customFormat="1" x14ac:dyDescent="0.25">
      <c r="C491" s="362"/>
      <c r="E491" s="485"/>
      <c r="F491" s="485"/>
      <c r="G491" s="485"/>
      <c r="H491" s="485"/>
      <c r="I491" s="485"/>
      <c r="J491" s="485"/>
      <c r="K491" s="485"/>
      <c r="L491" s="485"/>
    </row>
    <row r="492" spans="3:12" s="99" customFormat="1" x14ac:dyDescent="0.25">
      <c r="C492" s="362"/>
      <c r="E492" s="485"/>
      <c r="F492" s="485"/>
      <c r="G492" s="485"/>
      <c r="H492" s="485"/>
      <c r="I492" s="485"/>
      <c r="J492" s="485"/>
      <c r="K492" s="485"/>
      <c r="L492" s="485"/>
    </row>
    <row r="493" spans="3:12" s="99" customFormat="1" x14ac:dyDescent="0.25">
      <c r="C493" s="362"/>
      <c r="E493" s="485"/>
      <c r="F493" s="485"/>
      <c r="G493" s="485"/>
      <c r="H493" s="485"/>
      <c r="I493" s="485"/>
      <c r="J493" s="485"/>
      <c r="K493" s="485"/>
      <c r="L493" s="485"/>
    </row>
    <row r="494" spans="3:12" s="99" customFormat="1" x14ac:dyDescent="0.25">
      <c r="C494" s="362"/>
      <c r="E494" s="485"/>
      <c r="F494" s="485"/>
      <c r="G494" s="485"/>
      <c r="H494" s="485"/>
      <c r="I494" s="485"/>
      <c r="J494" s="485"/>
      <c r="K494" s="485"/>
      <c r="L494" s="485"/>
    </row>
    <row r="495" spans="3:12" s="99" customFormat="1" x14ac:dyDescent="0.25">
      <c r="C495" s="362"/>
      <c r="E495" s="485"/>
      <c r="F495" s="485"/>
      <c r="G495" s="485"/>
      <c r="H495" s="485"/>
      <c r="I495" s="485"/>
      <c r="J495" s="485"/>
      <c r="K495" s="485"/>
      <c r="L495" s="485"/>
    </row>
    <row r="496" spans="3:12" s="99" customFormat="1" x14ac:dyDescent="0.25">
      <c r="C496" s="362"/>
      <c r="E496" s="485"/>
      <c r="F496" s="485"/>
      <c r="G496" s="485"/>
      <c r="H496" s="485"/>
      <c r="I496" s="485"/>
      <c r="J496" s="485"/>
      <c r="K496" s="485"/>
      <c r="L496" s="485"/>
    </row>
    <row r="497" spans="3:12" s="99" customFormat="1" x14ac:dyDescent="0.25">
      <c r="C497" s="362"/>
      <c r="E497" s="485"/>
      <c r="F497" s="485"/>
      <c r="G497" s="485"/>
      <c r="H497" s="485"/>
      <c r="I497" s="485"/>
      <c r="J497" s="485"/>
      <c r="K497" s="485"/>
      <c r="L497" s="485"/>
    </row>
    <row r="498" spans="3:12" s="99" customFormat="1" x14ac:dyDescent="0.25">
      <c r="C498" s="362"/>
      <c r="E498" s="485"/>
      <c r="F498" s="485"/>
      <c r="G498" s="485"/>
      <c r="H498" s="485"/>
      <c r="I498" s="485"/>
      <c r="J498" s="485"/>
      <c r="K498" s="485"/>
      <c r="L498" s="485"/>
    </row>
    <row r="499" spans="3:12" s="99" customFormat="1" x14ac:dyDescent="0.25">
      <c r="C499" s="362"/>
      <c r="E499" s="485"/>
      <c r="F499" s="485"/>
      <c r="G499" s="485"/>
      <c r="H499" s="485"/>
      <c r="I499" s="485"/>
      <c r="J499" s="485"/>
      <c r="K499" s="485"/>
      <c r="L499" s="485"/>
    </row>
    <row r="500" spans="3:12" s="99" customFormat="1" x14ac:dyDescent="0.25">
      <c r="C500" s="362"/>
      <c r="E500" s="485"/>
      <c r="F500" s="485"/>
      <c r="G500" s="485"/>
      <c r="H500" s="485"/>
      <c r="I500" s="485"/>
      <c r="J500" s="485"/>
      <c r="K500" s="485"/>
      <c r="L500" s="485"/>
    </row>
    <row r="501" spans="3:12" s="99" customFormat="1" x14ac:dyDescent="0.25">
      <c r="C501" s="362"/>
      <c r="E501" s="485"/>
      <c r="F501" s="485"/>
      <c r="G501" s="485"/>
      <c r="H501" s="485"/>
      <c r="I501" s="485"/>
      <c r="J501" s="485"/>
      <c r="K501" s="485"/>
      <c r="L501" s="485"/>
    </row>
    <row r="502" spans="3:12" s="99" customFormat="1" x14ac:dyDescent="0.25">
      <c r="C502" s="362"/>
      <c r="E502" s="485"/>
      <c r="F502" s="485"/>
      <c r="G502" s="485"/>
      <c r="H502" s="485"/>
      <c r="I502" s="485"/>
      <c r="J502" s="485"/>
      <c r="K502" s="485"/>
      <c r="L502" s="485"/>
    </row>
    <row r="503" spans="3:12" s="99" customFormat="1" x14ac:dyDescent="0.25">
      <c r="C503" s="362"/>
      <c r="E503" s="485"/>
      <c r="F503" s="485"/>
      <c r="G503" s="485"/>
      <c r="H503" s="485"/>
      <c r="I503" s="485"/>
      <c r="J503" s="485"/>
      <c r="K503" s="485"/>
      <c r="L503" s="485"/>
    </row>
    <row r="504" spans="3:12" s="99" customFormat="1" x14ac:dyDescent="0.25">
      <c r="C504" s="362"/>
      <c r="E504" s="485"/>
      <c r="F504" s="485"/>
      <c r="G504" s="485"/>
      <c r="H504" s="485"/>
      <c r="I504" s="485"/>
      <c r="J504" s="485"/>
      <c r="K504" s="485"/>
      <c r="L504" s="485"/>
    </row>
    <row r="505" spans="3:12" s="99" customFormat="1" x14ac:dyDescent="0.25">
      <c r="C505" s="362"/>
      <c r="E505" s="485"/>
      <c r="F505" s="485"/>
      <c r="G505" s="485"/>
      <c r="H505" s="485"/>
      <c r="I505" s="485"/>
      <c r="J505" s="485"/>
      <c r="K505" s="485"/>
      <c r="L505" s="485"/>
    </row>
    <row r="506" spans="3:12" s="99" customFormat="1" x14ac:dyDescent="0.25">
      <c r="C506" s="362"/>
      <c r="E506" s="485"/>
      <c r="F506" s="485"/>
      <c r="G506" s="485"/>
      <c r="H506" s="485"/>
      <c r="I506" s="485"/>
      <c r="J506" s="485"/>
      <c r="K506" s="485"/>
      <c r="L506" s="485"/>
    </row>
    <row r="507" spans="3:12" s="99" customFormat="1" x14ac:dyDescent="0.25">
      <c r="C507" s="362"/>
      <c r="E507" s="485"/>
      <c r="F507" s="485"/>
      <c r="G507" s="485"/>
      <c r="H507" s="485"/>
      <c r="I507" s="485"/>
      <c r="J507" s="485"/>
      <c r="K507" s="485"/>
      <c r="L507" s="485"/>
    </row>
    <row r="508" spans="3:12" s="99" customFormat="1" x14ac:dyDescent="0.25">
      <c r="C508" s="362"/>
      <c r="E508" s="485"/>
      <c r="F508" s="485"/>
      <c r="G508" s="485"/>
      <c r="H508" s="485"/>
      <c r="I508" s="485"/>
      <c r="J508" s="485"/>
      <c r="K508" s="485"/>
      <c r="L508" s="485"/>
    </row>
    <row r="509" spans="3:12" s="99" customFormat="1" x14ac:dyDescent="0.25">
      <c r="C509" s="362"/>
      <c r="E509" s="485"/>
      <c r="F509" s="485"/>
      <c r="G509" s="485"/>
      <c r="H509" s="485"/>
      <c r="I509" s="485"/>
      <c r="J509" s="485"/>
      <c r="K509" s="485"/>
      <c r="L509" s="485"/>
    </row>
    <row r="510" spans="3:12" s="99" customFormat="1" x14ac:dyDescent="0.25">
      <c r="C510" s="362"/>
      <c r="E510" s="485"/>
      <c r="F510" s="485"/>
      <c r="G510" s="485"/>
      <c r="H510" s="485"/>
      <c r="I510" s="485"/>
      <c r="J510" s="485"/>
      <c r="K510" s="485"/>
      <c r="L510" s="485"/>
    </row>
    <row r="511" spans="3:12" s="99" customFormat="1" x14ac:dyDescent="0.25">
      <c r="C511" s="362"/>
      <c r="E511" s="485"/>
      <c r="F511" s="485"/>
      <c r="G511" s="485"/>
      <c r="H511" s="485"/>
      <c r="I511" s="485"/>
      <c r="J511" s="485"/>
      <c r="K511" s="485"/>
      <c r="L511" s="485"/>
    </row>
    <row r="512" spans="3:12" s="99" customFormat="1" x14ac:dyDescent="0.25">
      <c r="C512" s="362"/>
      <c r="E512" s="485"/>
      <c r="F512" s="485"/>
      <c r="G512" s="485"/>
      <c r="H512" s="485"/>
      <c r="I512" s="485"/>
      <c r="J512" s="485"/>
      <c r="K512" s="485"/>
      <c r="L512" s="485"/>
    </row>
    <row r="513" spans="3:12" s="99" customFormat="1" x14ac:dyDescent="0.25">
      <c r="C513" s="362"/>
      <c r="E513" s="485"/>
      <c r="F513" s="485"/>
      <c r="G513" s="485"/>
      <c r="H513" s="485"/>
      <c r="I513" s="485"/>
      <c r="J513" s="485"/>
      <c r="K513" s="485"/>
      <c r="L513" s="485"/>
    </row>
    <row r="514" spans="3:12" s="99" customFormat="1" x14ac:dyDescent="0.25">
      <c r="C514" s="362"/>
      <c r="E514" s="485"/>
      <c r="F514" s="485"/>
      <c r="G514" s="485"/>
      <c r="H514" s="485"/>
      <c r="I514" s="485"/>
      <c r="J514" s="485"/>
      <c r="K514" s="485"/>
      <c r="L514" s="485"/>
    </row>
    <row r="515" spans="3:12" s="99" customFormat="1" x14ac:dyDescent="0.25">
      <c r="C515" s="362"/>
      <c r="E515" s="485"/>
      <c r="F515" s="485"/>
      <c r="G515" s="485"/>
      <c r="H515" s="485"/>
      <c r="I515" s="485"/>
      <c r="J515" s="485"/>
      <c r="K515" s="485"/>
      <c r="L515" s="485"/>
    </row>
    <row r="516" spans="3:12" s="99" customFormat="1" x14ac:dyDescent="0.25">
      <c r="C516" s="362"/>
      <c r="E516" s="485"/>
      <c r="F516" s="485"/>
      <c r="G516" s="485"/>
      <c r="H516" s="485"/>
      <c r="I516" s="485"/>
      <c r="J516" s="485"/>
      <c r="K516" s="485"/>
      <c r="L516" s="485"/>
    </row>
    <row r="517" spans="3:12" s="99" customFormat="1" x14ac:dyDescent="0.25">
      <c r="C517" s="362"/>
      <c r="E517" s="485"/>
      <c r="F517" s="485"/>
      <c r="G517" s="485"/>
      <c r="H517" s="485"/>
      <c r="I517" s="485"/>
      <c r="J517" s="485"/>
      <c r="K517" s="485"/>
      <c r="L517" s="485"/>
    </row>
    <row r="518" spans="3:12" s="99" customFormat="1" x14ac:dyDescent="0.25">
      <c r="C518" s="362"/>
      <c r="E518" s="485"/>
      <c r="F518" s="485"/>
      <c r="G518" s="485"/>
      <c r="H518" s="485"/>
      <c r="I518" s="485"/>
      <c r="J518" s="485"/>
      <c r="K518" s="485"/>
      <c r="L518" s="485"/>
    </row>
    <row r="519" spans="3:12" s="99" customFormat="1" x14ac:dyDescent="0.25">
      <c r="C519" s="362"/>
      <c r="E519" s="485"/>
      <c r="F519" s="485"/>
      <c r="G519" s="485"/>
      <c r="H519" s="485"/>
      <c r="I519" s="485"/>
      <c r="J519" s="485"/>
      <c r="K519" s="485"/>
      <c r="L519" s="485"/>
    </row>
    <row r="520" spans="3:12" s="99" customFormat="1" x14ac:dyDescent="0.25">
      <c r="C520" s="362"/>
      <c r="E520" s="485"/>
      <c r="F520" s="485"/>
      <c r="G520" s="485"/>
      <c r="H520" s="485"/>
      <c r="I520" s="485"/>
      <c r="J520" s="485"/>
      <c r="K520" s="485"/>
      <c r="L520" s="485"/>
    </row>
    <row r="521" spans="3:12" s="99" customFormat="1" x14ac:dyDescent="0.25">
      <c r="C521" s="362"/>
      <c r="E521" s="485"/>
      <c r="F521" s="485"/>
      <c r="G521" s="485"/>
      <c r="H521" s="485"/>
      <c r="I521" s="485"/>
      <c r="J521" s="485"/>
      <c r="K521" s="485"/>
      <c r="L521" s="485"/>
    </row>
    <row r="522" spans="3:12" s="99" customFormat="1" x14ac:dyDescent="0.25">
      <c r="C522" s="362"/>
      <c r="E522" s="485"/>
      <c r="F522" s="485"/>
      <c r="G522" s="485"/>
      <c r="H522" s="485"/>
      <c r="I522" s="485"/>
      <c r="J522" s="485"/>
      <c r="K522" s="485"/>
      <c r="L522" s="485"/>
    </row>
    <row r="523" spans="3:12" s="99" customFormat="1" x14ac:dyDescent="0.25">
      <c r="C523" s="362"/>
      <c r="E523" s="485"/>
      <c r="F523" s="485"/>
      <c r="G523" s="485"/>
      <c r="H523" s="485"/>
      <c r="I523" s="485"/>
      <c r="J523" s="485"/>
      <c r="K523" s="485"/>
      <c r="L523" s="485"/>
    </row>
    <row r="524" spans="3:12" s="99" customFormat="1" x14ac:dyDescent="0.25">
      <c r="C524" s="362"/>
      <c r="E524" s="485"/>
      <c r="F524" s="485"/>
      <c r="G524" s="485"/>
      <c r="H524" s="485"/>
      <c r="I524" s="485"/>
      <c r="J524" s="485"/>
      <c r="K524" s="485"/>
      <c r="L524" s="485"/>
    </row>
    <row r="525" spans="3:12" s="99" customFormat="1" x14ac:dyDescent="0.25">
      <c r="C525" s="362"/>
      <c r="E525" s="485"/>
      <c r="F525" s="485"/>
      <c r="G525" s="485"/>
      <c r="H525" s="485"/>
      <c r="I525" s="485"/>
      <c r="J525" s="485"/>
      <c r="K525" s="485"/>
      <c r="L525" s="485"/>
    </row>
    <row r="526" spans="3:12" s="99" customFormat="1" x14ac:dyDescent="0.25">
      <c r="C526" s="362"/>
      <c r="E526" s="485"/>
      <c r="F526" s="485"/>
      <c r="G526" s="485"/>
      <c r="H526" s="485"/>
      <c r="I526" s="485"/>
      <c r="J526" s="485"/>
      <c r="K526" s="485"/>
      <c r="L526" s="485"/>
    </row>
    <row r="527" spans="3:12" s="99" customFormat="1" x14ac:dyDescent="0.25">
      <c r="C527" s="362"/>
      <c r="E527" s="485"/>
      <c r="F527" s="485"/>
      <c r="G527" s="485"/>
      <c r="H527" s="485"/>
      <c r="I527" s="485"/>
      <c r="J527" s="485"/>
      <c r="K527" s="485"/>
      <c r="L527" s="485"/>
    </row>
    <row r="528" spans="3:12" s="99" customFormat="1" x14ac:dyDescent="0.25">
      <c r="C528" s="362"/>
      <c r="E528" s="485"/>
      <c r="F528" s="485"/>
      <c r="G528" s="485"/>
      <c r="H528" s="485"/>
      <c r="I528" s="485"/>
      <c r="J528" s="485"/>
      <c r="K528" s="485"/>
      <c r="L528" s="485"/>
    </row>
    <row r="529" spans="3:12" s="99" customFormat="1" x14ac:dyDescent="0.25">
      <c r="C529" s="362"/>
      <c r="E529" s="485"/>
      <c r="F529" s="485"/>
      <c r="G529" s="485"/>
      <c r="H529" s="485"/>
      <c r="I529" s="485"/>
      <c r="J529" s="485"/>
      <c r="K529" s="485"/>
      <c r="L529" s="485"/>
    </row>
    <row r="530" spans="3:12" s="99" customFormat="1" x14ac:dyDescent="0.25">
      <c r="C530" s="362"/>
      <c r="E530" s="485"/>
      <c r="F530" s="485"/>
      <c r="G530" s="485"/>
      <c r="H530" s="485"/>
      <c r="I530" s="485"/>
      <c r="J530" s="485"/>
      <c r="K530" s="485"/>
      <c r="L530" s="485"/>
    </row>
    <row r="531" spans="3:12" s="99" customFormat="1" x14ac:dyDescent="0.25">
      <c r="C531" s="362"/>
      <c r="E531" s="485"/>
      <c r="F531" s="485"/>
      <c r="G531" s="485"/>
      <c r="H531" s="485"/>
      <c r="I531" s="485"/>
      <c r="J531" s="485"/>
      <c r="K531" s="485"/>
      <c r="L531" s="485"/>
    </row>
    <row r="532" spans="3:12" s="99" customFormat="1" x14ac:dyDescent="0.25">
      <c r="C532" s="362"/>
      <c r="E532" s="485"/>
      <c r="F532" s="485"/>
      <c r="G532" s="485"/>
      <c r="H532" s="485"/>
      <c r="I532" s="485"/>
      <c r="J532" s="485"/>
      <c r="K532" s="485"/>
      <c r="L532" s="485"/>
    </row>
    <row r="533" spans="3:12" s="99" customFormat="1" x14ac:dyDescent="0.25">
      <c r="C533" s="362"/>
      <c r="E533" s="485"/>
      <c r="F533" s="485"/>
      <c r="G533" s="485"/>
      <c r="H533" s="485"/>
      <c r="I533" s="485"/>
      <c r="J533" s="485"/>
      <c r="K533" s="485"/>
      <c r="L533" s="485"/>
    </row>
    <row r="534" spans="3:12" s="99" customFormat="1" x14ac:dyDescent="0.25">
      <c r="C534" s="362"/>
      <c r="E534" s="485"/>
      <c r="F534" s="485"/>
      <c r="G534" s="485"/>
      <c r="H534" s="485"/>
      <c r="I534" s="485"/>
      <c r="J534" s="485"/>
      <c r="K534" s="485"/>
      <c r="L534" s="485"/>
    </row>
    <row r="535" spans="3:12" s="99" customFormat="1" x14ac:dyDescent="0.25">
      <c r="C535" s="362"/>
      <c r="E535" s="485"/>
      <c r="F535" s="485"/>
      <c r="G535" s="485"/>
      <c r="H535" s="485"/>
      <c r="I535" s="485"/>
      <c r="J535" s="485"/>
      <c r="K535" s="485"/>
      <c r="L535" s="485"/>
    </row>
    <row r="536" spans="3:12" s="99" customFormat="1" x14ac:dyDescent="0.25">
      <c r="C536" s="362"/>
      <c r="E536" s="485"/>
      <c r="F536" s="485"/>
      <c r="G536" s="485"/>
      <c r="H536" s="485"/>
      <c r="I536" s="485"/>
      <c r="J536" s="485"/>
      <c r="K536" s="485"/>
      <c r="L536" s="485"/>
    </row>
    <row r="537" spans="3:12" s="99" customFormat="1" x14ac:dyDescent="0.25">
      <c r="C537" s="362"/>
      <c r="E537" s="485"/>
      <c r="F537" s="485"/>
      <c r="G537" s="485"/>
      <c r="H537" s="485"/>
      <c r="I537" s="485"/>
      <c r="J537" s="485"/>
      <c r="K537" s="485"/>
      <c r="L537" s="485"/>
    </row>
    <row r="538" spans="3:12" s="99" customFormat="1" x14ac:dyDescent="0.25">
      <c r="C538" s="362"/>
      <c r="E538" s="485"/>
      <c r="F538" s="485"/>
      <c r="G538" s="485"/>
      <c r="H538" s="485"/>
      <c r="I538" s="485"/>
      <c r="J538" s="485"/>
      <c r="K538" s="485"/>
      <c r="L538" s="485"/>
    </row>
    <row r="539" spans="3:12" s="99" customFormat="1" x14ac:dyDescent="0.25">
      <c r="C539" s="362"/>
      <c r="E539" s="485"/>
      <c r="F539" s="485"/>
      <c r="G539" s="485"/>
      <c r="H539" s="485"/>
      <c r="I539" s="485"/>
      <c r="J539" s="485"/>
      <c r="K539" s="485"/>
      <c r="L539" s="485"/>
    </row>
    <row r="540" spans="3:12" s="99" customFormat="1" x14ac:dyDescent="0.25">
      <c r="C540" s="362"/>
      <c r="E540" s="485"/>
      <c r="F540" s="485"/>
      <c r="G540" s="485"/>
      <c r="H540" s="485"/>
      <c r="I540" s="485"/>
      <c r="J540" s="485"/>
      <c r="K540" s="485"/>
      <c r="L540" s="485"/>
    </row>
    <row r="541" spans="3:12" s="99" customFormat="1" x14ac:dyDescent="0.25">
      <c r="C541" s="362"/>
      <c r="E541" s="485"/>
      <c r="F541" s="485"/>
      <c r="G541" s="485"/>
      <c r="H541" s="485"/>
      <c r="I541" s="485"/>
      <c r="J541" s="485"/>
      <c r="K541" s="485"/>
      <c r="L541" s="485"/>
    </row>
    <row r="542" spans="3:12" s="99" customFormat="1" x14ac:dyDescent="0.25">
      <c r="C542" s="362"/>
      <c r="E542" s="485"/>
      <c r="F542" s="485"/>
      <c r="G542" s="485"/>
      <c r="H542" s="485"/>
      <c r="I542" s="485"/>
      <c r="J542" s="485"/>
      <c r="K542" s="485"/>
      <c r="L542" s="485"/>
    </row>
    <row r="543" spans="3:12" s="99" customFormat="1" x14ac:dyDescent="0.25">
      <c r="C543" s="362"/>
      <c r="E543" s="485"/>
      <c r="F543" s="485"/>
      <c r="G543" s="485"/>
      <c r="H543" s="485"/>
      <c r="I543" s="485"/>
      <c r="J543" s="485"/>
      <c r="K543" s="485"/>
      <c r="L543" s="485"/>
    </row>
    <row r="544" spans="3:12" s="99" customFormat="1" x14ac:dyDescent="0.25">
      <c r="C544" s="362"/>
      <c r="E544" s="485"/>
      <c r="F544" s="485"/>
      <c r="G544" s="485"/>
      <c r="H544" s="485"/>
      <c r="I544" s="485"/>
      <c r="J544" s="485"/>
      <c r="K544" s="485"/>
      <c r="L544" s="485"/>
    </row>
    <row r="545" spans="3:12" s="99" customFormat="1" x14ac:dyDescent="0.25">
      <c r="C545" s="362"/>
      <c r="E545" s="485"/>
      <c r="F545" s="485"/>
      <c r="G545" s="485"/>
      <c r="H545" s="485"/>
      <c r="I545" s="485"/>
      <c r="J545" s="485"/>
      <c r="K545" s="485"/>
      <c r="L545" s="485"/>
    </row>
    <row r="546" spans="3:12" s="99" customFormat="1" x14ac:dyDescent="0.25">
      <c r="C546" s="362"/>
      <c r="E546" s="485"/>
      <c r="F546" s="485"/>
      <c r="G546" s="485"/>
      <c r="H546" s="485"/>
      <c r="I546" s="485"/>
      <c r="J546" s="485"/>
      <c r="K546" s="485"/>
      <c r="L546" s="485"/>
    </row>
    <row r="547" spans="3:12" s="99" customFormat="1" x14ac:dyDescent="0.25">
      <c r="C547" s="362"/>
      <c r="E547" s="485"/>
      <c r="F547" s="485"/>
      <c r="G547" s="485"/>
      <c r="H547" s="485"/>
      <c r="I547" s="485"/>
      <c r="J547" s="485"/>
      <c r="K547" s="485"/>
      <c r="L547" s="485"/>
    </row>
    <row r="548" spans="3:12" s="99" customFormat="1" x14ac:dyDescent="0.25">
      <c r="C548" s="362"/>
      <c r="E548" s="485"/>
      <c r="F548" s="485"/>
      <c r="G548" s="485"/>
      <c r="H548" s="485"/>
      <c r="I548" s="485"/>
      <c r="J548" s="485"/>
      <c r="K548" s="485"/>
      <c r="L548" s="485"/>
    </row>
    <row r="549" spans="3:12" s="99" customFormat="1" x14ac:dyDescent="0.25">
      <c r="C549" s="362"/>
      <c r="E549" s="485"/>
      <c r="F549" s="485"/>
      <c r="G549" s="485"/>
      <c r="H549" s="485"/>
      <c r="I549" s="485"/>
      <c r="J549" s="485"/>
      <c r="K549" s="485"/>
      <c r="L549" s="485"/>
    </row>
    <row r="550" spans="3:12" s="99" customFormat="1" x14ac:dyDescent="0.25">
      <c r="C550" s="362"/>
      <c r="E550" s="485"/>
      <c r="F550" s="485"/>
      <c r="G550" s="485"/>
      <c r="H550" s="485"/>
      <c r="I550" s="485"/>
      <c r="J550" s="485"/>
      <c r="K550" s="485"/>
      <c r="L550" s="485"/>
    </row>
    <row r="551" spans="3:12" s="99" customFormat="1" x14ac:dyDescent="0.25">
      <c r="C551" s="362"/>
      <c r="E551" s="485"/>
      <c r="F551" s="485"/>
      <c r="G551" s="485"/>
      <c r="H551" s="485"/>
      <c r="I551" s="485"/>
      <c r="J551" s="485"/>
      <c r="K551" s="485"/>
      <c r="L551" s="485"/>
    </row>
    <row r="552" spans="3:12" s="99" customFormat="1" x14ac:dyDescent="0.25">
      <c r="C552" s="362"/>
      <c r="E552" s="485"/>
      <c r="F552" s="485"/>
      <c r="G552" s="485"/>
      <c r="H552" s="485"/>
      <c r="I552" s="485"/>
      <c r="J552" s="485"/>
      <c r="K552" s="485"/>
      <c r="L552" s="485"/>
    </row>
    <row r="553" spans="3:12" s="99" customFormat="1" x14ac:dyDescent="0.25">
      <c r="C553" s="362"/>
      <c r="E553" s="485"/>
      <c r="F553" s="485"/>
      <c r="G553" s="485"/>
      <c r="H553" s="485"/>
      <c r="I553" s="485"/>
      <c r="J553" s="485"/>
      <c r="K553" s="485"/>
      <c r="L553" s="485"/>
    </row>
  </sheetData>
  <mergeCells count="179">
    <mergeCell ref="D314:P314"/>
    <mergeCell ref="D352:P352"/>
    <mergeCell ref="D44:P44"/>
    <mergeCell ref="M66:P66"/>
    <mergeCell ref="M332:P332"/>
    <mergeCell ref="D278:P278"/>
    <mergeCell ref="B375:B415"/>
    <mergeCell ref="A375:A415"/>
    <mergeCell ref="M174:P174"/>
    <mergeCell ref="A135:A175"/>
    <mergeCell ref="M313:P313"/>
    <mergeCell ref="A336:A372"/>
    <mergeCell ref="B336:B372"/>
    <mergeCell ref="B260:B297"/>
    <mergeCell ref="B219:B257"/>
    <mergeCell ref="A219:A257"/>
    <mergeCell ref="A260:A297"/>
    <mergeCell ref="B300:B333"/>
    <mergeCell ref="A300:A333"/>
    <mergeCell ref="D154:P154"/>
    <mergeCell ref="M414:P414"/>
    <mergeCell ref="M237:P237"/>
    <mergeCell ref="M256:P256"/>
    <mergeCell ref="M277:P277"/>
    <mergeCell ref="M296:P296"/>
    <mergeCell ref="M393:P393"/>
    <mergeCell ref="M351:P351"/>
    <mergeCell ref="M371:P371"/>
    <mergeCell ref="D394:P394"/>
    <mergeCell ref="D238:P238"/>
    <mergeCell ref="A10:A44"/>
    <mergeCell ref="R1:R5"/>
    <mergeCell ref="M215:P215"/>
    <mergeCell ref="D67:P67"/>
    <mergeCell ref="D195:P195"/>
    <mergeCell ref="M89:P89"/>
    <mergeCell ref="M110:P110"/>
    <mergeCell ref="M131:P131"/>
    <mergeCell ref="M153:P153"/>
    <mergeCell ref="B48:B90"/>
    <mergeCell ref="A178:A216"/>
    <mergeCell ref="B135:B175"/>
    <mergeCell ref="M194:P194"/>
    <mergeCell ref="B178:B216"/>
    <mergeCell ref="D111:P111"/>
    <mergeCell ref="M1:M5"/>
    <mergeCell ref="B7:B44"/>
    <mergeCell ref="N1:N5"/>
    <mergeCell ref="O1:O5"/>
    <mergeCell ref="M22:P22"/>
    <mergeCell ref="M42:P42"/>
    <mergeCell ref="P1:P5"/>
    <mergeCell ref="B93:B132"/>
    <mergeCell ref="J1:L5"/>
    <mergeCell ref="G7:G8"/>
    <mergeCell ref="H7:H8"/>
    <mergeCell ref="I7:I8"/>
    <mergeCell ref="J7:J8"/>
    <mergeCell ref="K7:K8"/>
    <mergeCell ref="L7:L8"/>
    <mergeCell ref="G69:G70"/>
    <mergeCell ref="H69:H70"/>
    <mergeCell ref="I69:I70"/>
    <mergeCell ref="J69:J70"/>
    <mergeCell ref="K69:K70"/>
    <mergeCell ref="L113:L114"/>
    <mergeCell ref="S1:S5"/>
    <mergeCell ref="A93:A132"/>
    <mergeCell ref="G1:I5"/>
    <mergeCell ref="A47:A90"/>
    <mergeCell ref="Q1:Q5"/>
    <mergeCell ref="L25:L26"/>
    <mergeCell ref="G47:G48"/>
    <mergeCell ref="H47:H48"/>
    <mergeCell ref="I47:I48"/>
    <mergeCell ref="J47:J48"/>
    <mergeCell ref="K47:K48"/>
    <mergeCell ref="L47:L48"/>
    <mergeCell ref="G25:G26"/>
    <mergeCell ref="H25:H26"/>
    <mergeCell ref="I25:I26"/>
    <mergeCell ref="J25:J26"/>
    <mergeCell ref="K25:K26"/>
    <mergeCell ref="L69:L70"/>
    <mergeCell ref="G93:G94"/>
    <mergeCell ref="H93:H94"/>
    <mergeCell ref="I93:I94"/>
    <mergeCell ref="J93:J94"/>
    <mergeCell ref="K93:K94"/>
    <mergeCell ref="L93:L94"/>
    <mergeCell ref="G135:G136"/>
    <mergeCell ref="H135:H136"/>
    <mergeCell ref="I135:I136"/>
    <mergeCell ref="J135:J136"/>
    <mergeCell ref="K135:K136"/>
    <mergeCell ref="L135:L136"/>
    <mergeCell ref="G113:G114"/>
    <mergeCell ref="H113:H114"/>
    <mergeCell ref="I113:I114"/>
    <mergeCell ref="J113:J114"/>
    <mergeCell ref="K113:K114"/>
    <mergeCell ref="L156:L157"/>
    <mergeCell ref="G178:G179"/>
    <mergeCell ref="H178:H179"/>
    <mergeCell ref="I178:I179"/>
    <mergeCell ref="J178:J179"/>
    <mergeCell ref="K178:K179"/>
    <mergeCell ref="L178:L179"/>
    <mergeCell ref="G156:G157"/>
    <mergeCell ref="H156:H157"/>
    <mergeCell ref="I156:I157"/>
    <mergeCell ref="J156:J157"/>
    <mergeCell ref="K156:K157"/>
    <mergeCell ref="L197:L198"/>
    <mergeCell ref="G219:G220"/>
    <mergeCell ref="H219:H220"/>
    <mergeCell ref="I219:I220"/>
    <mergeCell ref="J219:J220"/>
    <mergeCell ref="K219:K220"/>
    <mergeCell ref="L219:L220"/>
    <mergeCell ref="G197:G198"/>
    <mergeCell ref="H197:H198"/>
    <mergeCell ref="I197:I198"/>
    <mergeCell ref="J197:J198"/>
    <mergeCell ref="K197:K198"/>
    <mergeCell ref="L240:L241"/>
    <mergeCell ref="G260:G261"/>
    <mergeCell ref="H260:H261"/>
    <mergeCell ref="I260:I261"/>
    <mergeCell ref="J260:J261"/>
    <mergeCell ref="K260:K261"/>
    <mergeCell ref="L260:L261"/>
    <mergeCell ref="G240:G241"/>
    <mergeCell ref="H240:H241"/>
    <mergeCell ref="I240:I241"/>
    <mergeCell ref="J240:J241"/>
    <mergeCell ref="K240:K241"/>
    <mergeCell ref="L280:L281"/>
    <mergeCell ref="G300:G301"/>
    <mergeCell ref="H300:H301"/>
    <mergeCell ref="I300:I301"/>
    <mergeCell ref="J300:J301"/>
    <mergeCell ref="K300:K301"/>
    <mergeCell ref="L300:L301"/>
    <mergeCell ref="G280:G281"/>
    <mergeCell ref="H280:H281"/>
    <mergeCell ref="I280:I281"/>
    <mergeCell ref="J280:J281"/>
    <mergeCell ref="K280:K281"/>
    <mergeCell ref="L316:L317"/>
    <mergeCell ref="G336:G337"/>
    <mergeCell ref="H336:H337"/>
    <mergeCell ref="I336:I337"/>
    <mergeCell ref="J336:J337"/>
    <mergeCell ref="K336:K337"/>
    <mergeCell ref="L336:L337"/>
    <mergeCell ref="G316:G317"/>
    <mergeCell ref="H316:H317"/>
    <mergeCell ref="I316:I317"/>
    <mergeCell ref="J316:J317"/>
    <mergeCell ref="K316:K317"/>
    <mergeCell ref="L396:L397"/>
    <mergeCell ref="G396:G397"/>
    <mergeCell ref="H396:H397"/>
    <mergeCell ref="I396:I397"/>
    <mergeCell ref="J396:J397"/>
    <mergeCell ref="K396:K397"/>
    <mergeCell ref="L354:L355"/>
    <mergeCell ref="G375:G376"/>
    <mergeCell ref="H375:H376"/>
    <mergeCell ref="I375:I376"/>
    <mergeCell ref="J375:J376"/>
    <mergeCell ref="K375:K376"/>
    <mergeCell ref="L375:L376"/>
    <mergeCell ref="G354:G355"/>
    <mergeCell ref="H354:H355"/>
    <mergeCell ref="I354:I355"/>
    <mergeCell ref="J354:J355"/>
    <mergeCell ref="K354:K35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F00B0"/>
  </sheetPr>
  <dimension ref="A1:AI318"/>
  <sheetViews>
    <sheetView topLeftCell="A247" zoomScale="70" zoomScaleNormal="70" workbookViewId="0">
      <selection activeCell="G237" sqref="G237"/>
    </sheetView>
  </sheetViews>
  <sheetFormatPr defaultColWidth="0" defaultRowHeight="18" x14ac:dyDescent="0.25"/>
  <cols>
    <col min="1" max="1" width="23.28515625" customWidth="1"/>
    <col min="2" max="2" width="9.140625" customWidth="1"/>
    <col min="3" max="3" width="11.7109375" style="391" customWidth="1"/>
    <col min="4" max="4" width="66.7109375" customWidth="1"/>
    <col min="5" max="5" width="17.5703125" style="391" customWidth="1"/>
    <col min="6" max="6" width="16" style="391" customWidth="1"/>
    <col min="7" max="12" width="8.7109375" style="391" customWidth="1"/>
    <col min="13" max="13" width="17.42578125" style="155" customWidth="1"/>
    <col min="14" max="14" width="12.85546875" customWidth="1"/>
    <col min="15" max="15" width="12.28515625" customWidth="1"/>
    <col min="16" max="16" width="10.85546875" customWidth="1"/>
    <col min="17" max="17" width="14.42578125" style="99" hidden="1" customWidth="1"/>
    <col min="18" max="19" width="24.5703125" style="99" hidden="1" customWidth="1"/>
    <col min="20" max="35" width="0" style="99" hidden="1" customWidth="1"/>
    <col min="36" max="16384" width="9.140625" hidden="1"/>
  </cols>
  <sheetData>
    <row r="1" spans="1:19" ht="18.75" customHeight="1" x14ac:dyDescent="0.2">
      <c r="A1" s="4" t="s">
        <v>100</v>
      </c>
      <c r="B1" s="17" t="s">
        <v>5</v>
      </c>
      <c r="C1" s="374"/>
      <c r="D1" s="17" t="s">
        <v>5</v>
      </c>
      <c r="E1" s="374"/>
      <c r="F1" s="374"/>
      <c r="G1" s="853" t="s">
        <v>1413</v>
      </c>
      <c r="H1" s="854"/>
      <c r="I1" s="855"/>
      <c r="J1" s="853" t="s">
        <v>1414</v>
      </c>
      <c r="K1" s="854"/>
      <c r="L1" s="855"/>
      <c r="M1" s="866" t="s">
        <v>9</v>
      </c>
      <c r="N1" s="866" t="s">
        <v>10</v>
      </c>
      <c r="O1" s="866" t="s">
        <v>11</v>
      </c>
      <c r="P1" s="866" t="s">
        <v>101</v>
      </c>
      <c r="Q1" s="901"/>
      <c r="R1" s="905"/>
      <c r="S1" s="905"/>
    </row>
    <row r="2" spans="1:19" ht="18.75" x14ac:dyDescent="0.2">
      <c r="A2" s="27" t="s">
        <v>1</v>
      </c>
      <c r="B2" s="18" t="s">
        <v>6</v>
      </c>
      <c r="C2" s="375"/>
      <c r="D2" s="18" t="s">
        <v>59</v>
      </c>
      <c r="E2" s="375"/>
      <c r="F2" s="375"/>
      <c r="G2" s="856"/>
      <c r="H2" s="857"/>
      <c r="I2" s="858"/>
      <c r="J2" s="856"/>
      <c r="K2" s="857"/>
      <c r="L2" s="858"/>
      <c r="M2" s="907"/>
      <c r="N2" s="909"/>
      <c r="O2" s="909"/>
      <c r="P2" s="909"/>
      <c r="Q2" s="902"/>
      <c r="R2" s="906"/>
      <c r="S2" s="906"/>
    </row>
    <row r="3" spans="1:19" ht="37.5" customHeight="1" x14ac:dyDescent="0.2">
      <c r="A3" s="27" t="s">
        <v>2</v>
      </c>
      <c r="B3" s="28"/>
      <c r="C3" s="376"/>
      <c r="D3" s="18" t="s">
        <v>60</v>
      </c>
      <c r="E3" s="375"/>
      <c r="F3" s="375"/>
      <c r="G3" s="856"/>
      <c r="H3" s="857"/>
      <c r="I3" s="858"/>
      <c r="J3" s="856"/>
      <c r="K3" s="857"/>
      <c r="L3" s="858"/>
      <c r="M3" s="907"/>
      <c r="N3" s="909"/>
      <c r="O3" s="909"/>
      <c r="P3" s="909"/>
      <c r="Q3" s="902"/>
      <c r="R3" s="906"/>
      <c r="S3" s="906"/>
    </row>
    <row r="4" spans="1:19" ht="19.5" customHeight="1" x14ac:dyDescent="0.2">
      <c r="A4" s="27" t="s">
        <v>58</v>
      </c>
      <c r="B4" s="28"/>
      <c r="C4" s="376"/>
      <c r="D4" s="28"/>
      <c r="E4" s="376"/>
      <c r="F4" s="376"/>
      <c r="G4" s="856"/>
      <c r="H4" s="857"/>
      <c r="I4" s="858"/>
      <c r="J4" s="856"/>
      <c r="K4" s="857"/>
      <c r="L4" s="858"/>
      <c r="M4" s="907"/>
      <c r="N4" s="909"/>
      <c r="O4" s="909"/>
      <c r="P4" s="909"/>
      <c r="Q4" s="902"/>
      <c r="R4" s="906"/>
      <c r="S4" s="906"/>
    </row>
    <row r="5" spans="1:19" ht="19.5" customHeight="1" thickBot="1" x14ac:dyDescent="0.25">
      <c r="A5" s="29" t="s">
        <v>4</v>
      </c>
      <c r="B5" s="30"/>
      <c r="C5" s="377"/>
      <c r="D5" s="30"/>
      <c r="E5" s="377"/>
      <c r="F5" s="377"/>
      <c r="G5" s="859"/>
      <c r="H5" s="860"/>
      <c r="I5" s="861"/>
      <c r="J5" s="859"/>
      <c r="K5" s="860"/>
      <c r="L5" s="861"/>
      <c r="M5" s="908"/>
      <c r="N5" s="910"/>
      <c r="O5" s="910"/>
      <c r="P5" s="910"/>
      <c r="Q5" s="902"/>
      <c r="R5" s="906"/>
      <c r="S5" s="906"/>
    </row>
    <row r="6" spans="1:19" ht="46.5" customHeight="1" thickBot="1" x14ac:dyDescent="0.25">
      <c r="A6" s="145">
        <v>44869</v>
      </c>
      <c r="B6" s="23"/>
      <c r="C6" s="364" t="s">
        <v>1309</v>
      </c>
      <c r="D6" s="123" t="s">
        <v>1224</v>
      </c>
      <c r="E6" s="367" t="s">
        <v>1308</v>
      </c>
      <c r="F6" s="475" t="s">
        <v>1381</v>
      </c>
      <c r="G6" s="475" t="s">
        <v>1415</v>
      </c>
      <c r="H6" s="681" t="s">
        <v>1416</v>
      </c>
      <c r="I6" s="475" t="s">
        <v>1417</v>
      </c>
      <c r="J6" s="681" t="s">
        <v>1319</v>
      </c>
      <c r="K6" s="475" t="s">
        <v>1418</v>
      </c>
      <c r="L6" s="475" t="s">
        <v>1419</v>
      </c>
      <c r="M6" s="154" t="str">
        <f>'Данные по ТП'!C22</f>
        <v>ТМ-400/10</v>
      </c>
      <c r="N6" s="127" t="s">
        <v>1225</v>
      </c>
      <c r="O6" s="128" t="s">
        <v>5</v>
      </c>
      <c r="P6" s="129">
        <f>'Данные по ТП'!F2</f>
        <v>9187</v>
      </c>
    </row>
    <row r="7" spans="1:19" ht="25.5" customHeight="1" thickBot="1" x14ac:dyDescent="0.25">
      <c r="A7" s="850" t="s">
        <v>1649</v>
      </c>
      <c r="B7" s="872" t="s">
        <v>102</v>
      </c>
      <c r="C7" s="378">
        <v>1</v>
      </c>
      <c r="D7" s="161" t="s">
        <v>1601</v>
      </c>
      <c r="E7" s="392"/>
      <c r="F7" s="655">
        <f>((O7*1.73*220*0.9)/1000)+((N7*1.73*220*0.9)/1000)+((M7*1.73*220*0.9)/1000)</f>
        <v>34.939079999999997</v>
      </c>
      <c r="G7" s="845">
        <v>236</v>
      </c>
      <c r="H7" s="845">
        <v>231</v>
      </c>
      <c r="I7" s="845">
        <v>223</v>
      </c>
      <c r="J7" s="845">
        <v>402</v>
      </c>
      <c r="K7" s="845">
        <v>400</v>
      </c>
      <c r="L7" s="845">
        <v>403</v>
      </c>
      <c r="M7" s="146">
        <v>23</v>
      </c>
      <c r="N7" s="146">
        <v>42</v>
      </c>
      <c r="O7" s="146">
        <v>37</v>
      </c>
      <c r="P7" s="146">
        <v>12</v>
      </c>
    </row>
    <row r="8" spans="1:19" ht="19.5" thickBot="1" x14ac:dyDescent="0.25">
      <c r="A8" s="851"/>
      <c r="B8" s="896"/>
      <c r="C8" s="378">
        <v>2</v>
      </c>
      <c r="D8" s="161" t="s">
        <v>1600</v>
      </c>
      <c r="E8" s="392"/>
      <c r="F8" s="655">
        <f t="shared" ref="F8:F18" si="0">((O8*1.73*220*0.9)/1000)+((N8*1.73*220*0.9)/1000)+((M8*1.73*220*0.9)/1000)</f>
        <v>2.39778</v>
      </c>
      <c r="G8" s="846"/>
      <c r="H8" s="846"/>
      <c r="I8" s="846"/>
      <c r="J8" s="846"/>
      <c r="K8" s="846"/>
      <c r="L8" s="846"/>
      <c r="M8" s="146">
        <v>0</v>
      </c>
      <c r="N8" s="146">
        <v>3</v>
      </c>
      <c r="O8" s="146">
        <v>4</v>
      </c>
      <c r="P8" s="146">
        <v>3</v>
      </c>
    </row>
    <row r="9" spans="1:19" ht="21.75" customHeight="1" thickBot="1" x14ac:dyDescent="0.25">
      <c r="A9" s="851"/>
      <c r="B9" s="896"/>
      <c r="C9" s="378">
        <v>3</v>
      </c>
      <c r="D9" s="161" t="s">
        <v>1434</v>
      </c>
      <c r="E9" s="392"/>
      <c r="F9" s="655">
        <f t="shared" si="0"/>
        <v>0</v>
      </c>
      <c r="G9" s="655"/>
      <c r="H9" s="655"/>
      <c r="I9" s="655"/>
      <c r="J9" s="655"/>
      <c r="K9" s="655"/>
      <c r="L9" s="655"/>
      <c r="M9" s="146"/>
      <c r="N9" s="146"/>
      <c r="O9" s="146"/>
      <c r="P9" s="146"/>
    </row>
    <row r="10" spans="1:19" ht="23.25" customHeight="1" thickBot="1" x14ac:dyDescent="0.25">
      <c r="A10" s="851"/>
      <c r="B10" s="896"/>
      <c r="C10" s="378">
        <v>4</v>
      </c>
      <c r="D10" s="161" t="s">
        <v>1433</v>
      </c>
      <c r="E10" s="392"/>
      <c r="F10" s="655">
        <f t="shared" si="0"/>
        <v>7.5358800000000006</v>
      </c>
      <c r="G10" s="655"/>
      <c r="H10" s="655"/>
      <c r="I10" s="655"/>
      <c r="J10" s="655"/>
      <c r="K10" s="655"/>
      <c r="L10" s="655"/>
      <c r="M10" s="146">
        <v>10</v>
      </c>
      <c r="N10" s="146">
        <v>3</v>
      </c>
      <c r="O10" s="146">
        <v>9</v>
      </c>
      <c r="P10" s="146">
        <v>6</v>
      </c>
    </row>
    <row r="11" spans="1:19" ht="24" customHeight="1" thickBot="1" x14ac:dyDescent="0.25">
      <c r="A11" s="851"/>
      <c r="B11" s="896"/>
      <c r="C11" s="378">
        <v>5</v>
      </c>
      <c r="D11" s="161" t="s">
        <v>845</v>
      </c>
      <c r="E11" s="392"/>
      <c r="F11" s="655">
        <f t="shared" si="0"/>
        <v>44.187659999999994</v>
      </c>
      <c r="G11" s="655"/>
      <c r="H11" s="655"/>
      <c r="I11" s="655"/>
      <c r="J11" s="655"/>
      <c r="K11" s="655"/>
      <c r="L11" s="655"/>
      <c r="M11" s="146">
        <v>41</v>
      </c>
      <c r="N11" s="146">
        <v>53</v>
      </c>
      <c r="O11" s="146">
        <v>35</v>
      </c>
      <c r="P11" s="146">
        <v>23</v>
      </c>
    </row>
    <row r="12" spans="1:19" ht="21" customHeight="1" thickBot="1" x14ac:dyDescent="0.25">
      <c r="A12" s="851"/>
      <c r="B12" s="896"/>
      <c r="C12" s="378">
        <v>6</v>
      </c>
      <c r="D12" s="161" t="s">
        <v>61</v>
      </c>
      <c r="E12" s="392"/>
      <c r="F12" s="655">
        <f t="shared" si="0"/>
        <v>44.530200000000008</v>
      </c>
      <c r="G12" s="655"/>
      <c r="H12" s="655"/>
      <c r="I12" s="655"/>
      <c r="J12" s="655"/>
      <c r="K12" s="655"/>
      <c r="L12" s="655"/>
      <c r="M12" s="146">
        <v>40</v>
      </c>
      <c r="N12" s="146">
        <v>36</v>
      </c>
      <c r="O12" s="146">
        <v>54</v>
      </c>
      <c r="P12" s="146">
        <v>20</v>
      </c>
    </row>
    <row r="13" spans="1:19" ht="23.25" customHeight="1" thickBot="1" x14ac:dyDescent="0.25">
      <c r="A13" s="851"/>
      <c r="B13" s="896"/>
      <c r="C13" s="378">
        <v>7</v>
      </c>
      <c r="D13" s="161" t="s">
        <v>1435</v>
      </c>
      <c r="E13" s="392"/>
      <c r="F13" s="655">
        <f t="shared" si="0"/>
        <v>2.05524</v>
      </c>
      <c r="G13" s="655"/>
      <c r="H13" s="655"/>
      <c r="I13" s="655"/>
      <c r="J13" s="655"/>
      <c r="K13" s="655"/>
      <c r="L13" s="655"/>
      <c r="M13" s="146">
        <v>3</v>
      </c>
      <c r="N13" s="146">
        <v>3</v>
      </c>
      <c r="O13" s="146">
        <v>0</v>
      </c>
      <c r="P13" s="146">
        <v>2</v>
      </c>
    </row>
    <row r="14" spans="1:19" ht="19.5" thickBot="1" x14ac:dyDescent="0.25">
      <c r="A14" s="851"/>
      <c r="B14" s="896"/>
      <c r="C14" s="383">
        <v>8</v>
      </c>
      <c r="D14" s="162" t="s">
        <v>846</v>
      </c>
      <c r="E14" s="393"/>
      <c r="F14" s="655">
        <f t="shared" si="0"/>
        <v>13.701600000000001</v>
      </c>
      <c r="G14" s="682"/>
      <c r="H14" s="682"/>
      <c r="I14" s="682"/>
      <c r="J14" s="682"/>
      <c r="K14" s="682"/>
      <c r="L14" s="682"/>
      <c r="M14" s="163">
        <v>7</v>
      </c>
      <c r="N14" s="163">
        <v>15</v>
      </c>
      <c r="O14" s="163">
        <v>18</v>
      </c>
      <c r="P14" s="163">
        <v>8</v>
      </c>
    </row>
    <row r="15" spans="1:19" ht="19.5" thickBot="1" x14ac:dyDescent="0.25">
      <c r="A15" s="851"/>
      <c r="B15" s="896"/>
      <c r="C15" s="383">
        <v>17</v>
      </c>
      <c r="D15" s="164" t="s">
        <v>62</v>
      </c>
      <c r="E15" s="394"/>
      <c r="F15" s="655">
        <f t="shared" si="0"/>
        <v>16.099379999999996</v>
      </c>
      <c r="G15" s="655"/>
      <c r="H15" s="655"/>
      <c r="I15" s="655"/>
      <c r="J15" s="655"/>
      <c r="K15" s="655"/>
      <c r="L15" s="655"/>
      <c r="M15" s="165">
        <v>19</v>
      </c>
      <c r="N15" s="165">
        <v>14</v>
      </c>
      <c r="O15" s="165">
        <v>14</v>
      </c>
      <c r="P15" s="165">
        <v>9</v>
      </c>
    </row>
    <row r="16" spans="1:19" ht="24" customHeight="1" thickBot="1" x14ac:dyDescent="0.25">
      <c r="A16" s="851"/>
      <c r="B16" s="896"/>
      <c r="C16" s="378">
        <v>18</v>
      </c>
      <c r="D16" s="161" t="s">
        <v>1559</v>
      </c>
      <c r="E16" s="392"/>
      <c r="F16" s="655">
        <f t="shared" si="0"/>
        <v>2.7403200000000001</v>
      </c>
      <c r="G16" s="655"/>
      <c r="H16" s="655"/>
      <c r="I16" s="655"/>
      <c r="J16" s="655"/>
      <c r="K16" s="655"/>
      <c r="L16" s="655"/>
      <c r="M16" s="146">
        <v>8</v>
      </c>
      <c r="N16" s="146"/>
      <c r="O16" s="146"/>
      <c r="P16" s="146">
        <v>8</v>
      </c>
    </row>
    <row r="17" spans="1:17" ht="22.5" customHeight="1" thickBot="1" x14ac:dyDescent="0.25">
      <c r="A17" s="851"/>
      <c r="B17" s="896"/>
      <c r="C17" s="378">
        <v>19</v>
      </c>
      <c r="D17" s="161" t="s">
        <v>63</v>
      </c>
      <c r="E17" s="392"/>
      <c r="F17" s="655">
        <f t="shared" si="0"/>
        <v>14.386680000000002</v>
      </c>
      <c r="G17" s="655"/>
      <c r="H17" s="655"/>
      <c r="I17" s="655"/>
      <c r="J17" s="655"/>
      <c r="K17" s="655"/>
      <c r="L17" s="655"/>
      <c r="M17" s="146">
        <v>5</v>
      </c>
      <c r="N17" s="146">
        <v>27</v>
      </c>
      <c r="O17" s="146">
        <v>10</v>
      </c>
      <c r="P17" s="146">
        <v>13</v>
      </c>
    </row>
    <row r="18" spans="1:17" ht="19.5" thickBot="1" x14ac:dyDescent="0.25">
      <c r="A18" s="851"/>
      <c r="B18" s="896"/>
      <c r="C18" s="378">
        <v>20</v>
      </c>
      <c r="D18" s="161" t="s">
        <v>64</v>
      </c>
      <c r="E18" s="392"/>
      <c r="F18" s="655">
        <f t="shared" si="0"/>
        <v>0</v>
      </c>
      <c r="G18" s="655"/>
      <c r="H18" s="655"/>
      <c r="I18" s="655"/>
      <c r="J18" s="655"/>
      <c r="K18" s="655"/>
      <c r="L18" s="655"/>
      <c r="M18" s="146"/>
      <c r="N18" s="146">
        <v>0</v>
      </c>
      <c r="O18" s="146"/>
      <c r="P18" s="146">
        <v>0</v>
      </c>
    </row>
    <row r="19" spans="1:17" ht="19.5" thickBot="1" x14ac:dyDescent="0.25">
      <c r="A19" s="851"/>
      <c r="B19" s="896"/>
      <c r="C19" s="378"/>
      <c r="D19" s="161"/>
      <c r="E19" s="392"/>
      <c r="F19" s="392"/>
      <c r="G19" s="392"/>
      <c r="H19" s="392"/>
      <c r="I19" s="392"/>
      <c r="J19" s="392"/>
      <c r="K19" s="392"/>
      <c r="L19" s="392"/>
      <c r="M19" s="146"/>
      <c r="N19" s="146"/>
      <c r="O19" s="146"/>
      <c r="P19" s="146"/>
    </row>
    <row r="20" spans="1:17" ht="19.5" thickBot="1" x14ac:dyDescent="0.25">
      <c r="A20" s="851"/>
      <c r="B20" s="896"/>
      <c r="C20" s="378"/>
      <c r="D20" s="161"/>
      <c r="E20" s="392"/>
      <c r="F20" s="392"/>
      <c r="G20" s="392"/>
      <c r="H20" s="392"/>
      <c r="I20" s="392"/>
      <c r="J20" s="392"/>
      <c r="K20" s="392"/>
      <c r="L20" s="392"/>
      <c r="M20" s="146"/>
      <c r="N20" s="146"/>
      <c r="O20" s="146"/>
      <c r="P20" s="146"/>
    </row>
    <row r="21" spans="1:17" ht="21.75" customHeight="1" thickBot="1" x14ac:dyDescent="0.25">
      <c r="A21" s="851"/>
      <c r="B21" s="896"/>
      <c r="C21" s="378"/>
      <c r="D21" s="3" t="s">
        <v>1187</v>
      </c>
      <c r="E21" s="370"/>
      <c r="F21" s="370"/>
      <c r="G21" s="370"/>
      <c r="H21" s="370"/>
      <c r="I21" s="370"/>
      <c r="J21" s="370"/>
      <c r="K21" s="370"/>
      <c r="L21" s="370"/>
      <c r="M21" s="1">
        <f>SUM(M7:M20)</f>
        <v>156</v>
      </c>
      <c r="N21" s="1">
        <f>SUM(N7:N20)</f>
        <v>196</v>
      </c>
      <c r="O21" s="1">
        <f>SUM(O7:O20)</f>
        <v>181</v>
      </c>
      <c r="P21" s="1">
        <f>SUM(P7:P20)</f>
        <v>104</v>
      </c>
    </row>
    <row r="22" spans="1:17" ht="21.75" customHeight="1" thickBot="1" x14ac:dyDescent="0.25">
      <c r="A22" s="851"/>
      <c r="B22" s="896"/>
      <c r="C22" s="378"/>
      <c r="D22" s="3" t="s">
        <v>1188</v>
      </c>
      <c r="E22" s="370"/>
      <c r="F22" s="370"/>
      <c r="G22" s="370"/>
      <c r="H22" s="370"/>
      <c r="I22" s="370"/>
      <c r="J22" s="370"/>
      <c r="K22" s="370"/>
      <c r="L22" s="370"/>
      <c r="M22" s="130">
        <f>(M21*1.73*220*0.9)/1000</f>
        <v>53.436239999999998</v>
      </c>
      <c r="N22" s="130">
        <f>(N21*1.73*220*0.9)/1000</f>
        <v>67.137839999999997</v>
      </c>
      <c r="O22" s="130">
        <f>(O21*1.73*220*0.9)/1000</f>
        <v>61.999740000000003</v>
      </c>
      <c r="P22" s="131"/>
      <c r="Q22" s="156"/>
    </row>
    <row r="23" spans="1:17" ht="21.75" customHeight="1" thickBot="1" x14ac:dyDescent="0.25">
      <c r="A23" s="851"/>
      <c r="B23" s="896"/>
      <c r="C23" s="378"/>
      <c r="D23" s="3" t="s">
        <v>1189</v>
      </c>
      <c r="E23" s="371"/>
      <c r="F23" s="371"/>
      <c r="G23" s="371"/>
      <c r="H23" s="371"/>
      <c r="I23" s="371"/>
      <c r="J23" s="371"/>
      <c r="K23" s="371"/>
      <c r="L23" s="371"/>
      <c r="M23" s="869">
        <f>(M22+N22+O22)</f>
        <v>182.57382000000001</v>
      </c>
      <c r="N23" s="870"/>
      <c r="O23" s="870"/>
      <c r="P23" s="871"/>
      <c r="Q23" s="156"/>
    </row>
    <row r="24" spans="1:17" ht="21.75" customHeight="1" thickBot="1" x14ac:dyDescent="0.25">
      <c r="A24" s="851"/>
      <c r="B24" s="896"/>
      <c r="C24" s="381"/>
      <c r="D24" s="898"/>
      <c r="E24" s="899"/>
      <c r="F24" s="899"/>
      <c r="G24" s="899"/>
      <c r="H24" s="899"/>
      <c r="I24" s="899"/>
      <c r="J24" s="899"/>
      <c r="K24" s="899"/>
      <c r="L24" s="899"/>
      <c r="M24" s="899"/>
      <c r="N24" s="899"/>
      <c r="O24" s="899"/>
      <c r="P24" s="900"/>
      <c r="Q24" s="156"/>
    </row>
    <row r="25" spans="1:17" ht="43.5" customHeight="1" thickBot="1" x14ac:dyDescent="0.25">
      <c r="A25" s="851"/>
      <c r="B25" s="896"/>
      <c r="C25" s="364" t="s">
        <v>1309</v>
      </c>
      <c r="D25" s="123" t="s">
        <v>1242</v>
      </c>
      <c r="E25" s="367" t="s">
        <v>1308</v>
      </c>
      <c r="F25" s="475" t="s">
        <v>1381</v>
      </c>
      <c r="G25" s="475" t="s">
        <v>1415</v>
      </c>
      <c r="H25" s="681" t="s">
        <v>1416</v>
      </c>
      <c r="I25" s="475" t="s">
        <v>1417</v>
      </c>
      <c r="J25" s="681" t="s">
        <v>1319</v>
      </c>
      <c r="K25" s="475" t="s">
        <v>1418</v>
      </c>
      <c r="L25" s="475" t="s">
        <v>1419</v>
      </c>
      <c r="M25" s="154" t="str">
        <f>'Данные по ТП'!C23</f>
        <v>ТМ-250/10</v>
      </c>
      <c r="N25" s="127" t="s">
        <v>1225</v>
      </c>
      <c r="O25" s="128" t="s">
        <v>5</v>
      </c>
      <c r="P25" s="129">
        <f>'Данные по ТП'!F17</f>
        <v>1109</v>
      </c>
    </row>
    <row r="26" spans="1:17" ht="22.5" customHeight="1" thickBot="1" x14ac:dyDescent="0.25">
      <c r="A26" s="851"/>
      <c r="B26" s="896"/>
      <c r="C26" s="378">
        <v>9</v>
      </c>
      <c r="D26" s="161" t="s">
        <v>1436</v>
      </c>
      <c r="E26" s="392"/>
      <c r="F26" s="655">
        <f>((O26*1.73*220*0.9)/1000)+((N26*1.73*220*0.9)/1000)+((M26*1.73*220*0.9)/1000)</f>
        <v>1.02762</v>
      </c>
      <c r="G26" s="845">
        <v>227</v>
      </c>
      <c r="H26" s="845">
        <v>227</v>
      </c>
      <c r="I26" s="845">
        <v>229</v>
      </c>
      <c r="J26" s="845">
        <v>402</v>
      </c>
      <c r="K26" s="845">
        <v>400</v>
      </c>
      <c r="L26" s="845">
        <v>400</v>
      </c>
      <c r="M26" s="146">
        <v>0</v>
      </c>
      <c r="N26" s="146">
        <v>1</v>
      </c>
      <c r="O26" s="146">
        <v>2</v>
      </c>
      <c r="P26" s="146">
        <v>2</v>
      </c>
    </row>
    <row r="27" spans="1:17" ht="22.5" customHeight="1" thickBot="1" x14ac:dyDescent="0.25">
      <c r="A27" s="851"/>
      <c r="B27" s="896"/>
      <c r="C27" s="378">
        <v>10</v>
      </c>
      <c r="D27" s="161" t="s">
        <v>1437</v>
      </c>
      <c r="E27" s="392"/>
      <c r="F27" s="655">
        <f t="shared" ref="F27:F35" si="1">((O27*1.73*220*0.9)/1000)+((N27*1.73*220*0.9)/1000)+((M27*1.73*220*0.9)/1000)</f>
        <v>51.381</v>
      </c>
      <c r="G27" s="846"/>
      <c r="H27" s="846"/>
      <c r="I27" s="846"/>
      <c r="J27" s="846"/>
      <c r="K27" s="846"/>
      <c r="L27" s="846"/>
      <c r="M27" s="146">
        <v>86</v>
      </c>
      <c r="N27" s="146">
        <v>35</v>
      </c>
      <c r="O27" s="146">
        <v>29</v>
      </c>
      <c r="P27" s="146">
        <v>60</v>
      </c>
    </row>
    <row r="28" spans="1:17" ht="19.5" customHeight="1" thickBot="1" x14ac:dyDescent="0.25">
      <c r="A28" s="851"/>
      <c r="B28" s="896"/>
      <c r="C28" s="378">
        <v>11</v>
      </c>
      <c r="D28" s="161" t="s">
        <v>1438</v>
      </c>
      <c r="E28" s="392"/>
      <c r="F28" s="655">
        <f t="shared" si="1"/>
        <v>4.1104799999999999</v>
      </c>
      <c r="G28" s="655"/>
      <c r="H28" s="655"/>
      <c r="I28" s="655"/>
      <c r="J28" s="655"/>
      <c r="K28" s="655"/>
      <c r="L28" s="655"/>
      <c r="M28" s="146">
        <v>4</v>
      </c>
      <c r="N28" s="146">
        <v>0</v>
      </c>
      <c r="O28" s="146">
        <v>8</v>
      </c>
      <c r="P28" s="146">
        <v>3</v>
      </c>
    </row>
    <row r="29" spans="1:17" ht="21.75" customHeight="1" thickBot="1" x14ac:dyDescent="0.25">
      <c r="A29" s="851"/>
      <c r="B29" s="896"/>
      <c r="C29" s="378">
        <v>12</v>
      </c>
      <c r="D29" s="161" t="s">
        <v>65</v>
      </c>
      <c r="E29" s="392"/>
      <c r="F29" s="655">
        <f t="shared" si="1"/>
        <v>0</v>
      </c>
      <c r="G29" s="655"/>
      <c r="H29" s="655"/>
      <c r="I29" s="655"/>
      <c r="J29" s="655"/>
      <c r="K29" s="655"/>
      <c r="L29" s="655"/>
      <c r="M29" s="146">
        <v>0</v>
      </c>
      <c r="N29" s="146">
        <v>0</v>
      </c>
      <c r="O29" s="146">
        <v>0</v>
      </c>
      <c r="P29" s="146">
        <v>0</v>
      </c>
    </row>
    <row r="30" spans="1:17" ht="18.75" customHeight="1" thickBot="1" x14ac:dyDescent="0.25">
      <c r="A30" s="851"/>
      <c r="B30" s="896"/>
      <c r="C30" s="378">
        <v>13</v>
      </c>
      <c r="D30" s="161" t="s">
        <v>66</v>
      </c>
      <c r="E30" s="392"/>
      <c r="F30" s="655">
        <f t="shared" si="1"/>
        <v>0</v>
      </c>
      <c r="G30" s="655"/>
      <c r="H30" s="655"/>
      <c r="I30" s="655"/>
      <c r="J30" s="655"/>
      <c r="K30" s="655"/>
      <c r="L30" s="655"/>
      <c r="M30" s="146">
        <v>0</v>
      </c>
      <c r="N30" s="146">
        <v>0</v>
      </c>
      <c r="O30" s="146">
        <v>0</v>
      </c>
      <c r="P30" s="146">
        <v>0</v>
      </c>
    </row>
    <row r="31" spans="1:17" ht="23.25" customHeight="1" thickBot="1" x14ac:dyDescent="0.25">
      <c r="A31" s="851"/>
      <c r="B31" s="896"/>
      <c r="C31" s="378">
        <v>14</v>
      </c>
      <c r="D31" s="161" t="s">
        <v>1560</v>
      </c>
      <c r="E31" s="392"/>
      <c r="F31" s="655">
        <f t="shared" si="1"/>
        <v>17.126999999999999</v>
      </c>
      <c r="G31" s="655"/>
      <c r="H31" s="655"/>
      <c r="I31" s="655"/>
      <c r="J31" s="655"/>
      <c r="K31" s="655"/>
      <c r="L31" s="655"/>
      <c r="M31" s="146">
        <v>25</v>
      </c>
      <c r="N31" s="146">
        <v>12</v>
      </c>
      <c r="O31" s="146">
        <v>13</v>
      </c>
      <c r="P31" s="146">
        <v>10</v>
      </c>
    </row>
    <row r="32" spans="1:17" ht="24" customHeight="1" thickBot="1" x14ac:dyDescent="0.25">
      <c r="A32" s="851"/>
      <c r="B32" s="896"/>
      <c r="C32" s="378">
        <v>15</v>
      </c>
      <c r="D32" s="161" t="s">
        <v>1599</v>
      </c>
      <c r="E32" s="392"/>
      <c r="F32" s="655">
        <f t="shared" si="1"/>
        <v>4.4530199999999995</v>
      </c>
      <c r="G32" s="655"/>
      <c r="H32" s="655"/>
      <c r="I32" s="655"/>
      <c r="J32" s="655"/>
      <c r="K32" s="655"/>
      <c r="L32" s="655"/>
      <c r="M32" s="146">
        <v>3</v>
      </c>
      <c r="N32" s="146">
        <v>6</v>
      </c>
      <c r="O32" s="146">
        <v>4</v>
      </c>
      <c r="P32" s="146">
        <v>4</v>
      </c>
    </row>
    <row r="33" spans="1:17" ht="22.5" customHeight="1" thickBot="1" x14ac:dyDescent="0.25">
      <c r="A33" s="851"/>
      <c r="B33" s="896"/>
      <c r="C33" s="378">
        <v>16</v>
      </c>
      <c r="D33" s="161" t="s">
        <v>1458</v>
      </c>
      <c r="E33" s="392"/>
      <c r="F33" s="655">
        <f t="shared" si="1"/>
        <v>2.7403200000000001</v>
      </c>
      <c r="G33" s="655"/>
      <c r="H33" s="655"/>
      <c r="I33" s="655"/>
      <c r="J33" s="655"/>
      <c r="K33" s="655"/>
      <c r="L33" s="655"/>
      <c r="M33" s="146">
        <v>0</v>
      </c>
      <c r="N33" s="146">
        <v>4</v>
      </c>
      <c r="O33" s="146">
        <v>4</v>
      </c>
      <c r="P33" s="146">
        <v>4</v>
      </c>
    </row>
    <row r="34" spans="1:17" ht="22.5" customHeight="1" thickBot="1" x14ac:dyDescent="0.25">
      <c r="A34" s="851"/>
      <c r="B34" s="896"/>
      <c r="C34" s="378"/>
      <c r="D34" s="161"/>
      <c r="E34" s="392"/>
      <c r="F34" s="655">
        <f t="shared" si="1"/>
        <v>0</v>
      </c>
      <c r="G34" s="655"/>
      <c r="H34" s="655"/>
      <c r="I34" s="655"/>
      <c r="J34" s="655"/>
      <c r="K34" s="655"/>
      <c r="L34" s="655"/>
      <c r="M34" s="146"/>
      <c r="N34" s="146"/>
      <c r="O34" s="146"/>
      <c r="P34" s="146"/>
    </row>
    <row r="35" spans="1:17" ht="22.5" customHeight="1" thickBot="1" x14ac:dyDescent="0.25">
      <c r="A35" s="851"/>
      <c r="B35" s="896"/>
      <c r="C35" s="378"/>
      <c r="D35" s="161"/>
      <c r="E35" s="392"/>
      <c r="F35" s="655">
        <f t="shared" si="1"/>
        <v>0</v>
      </c>
      <c r="G35" s="655"/>
      <c r="H35" s="655"/>
      <c r="I35" s="655"/>
      <c r="J35" s="655"/>
      <c r="K35" s="655"/>
      <c r="L35" s="655"/>
      <c r="M35" s="146"/>
      <c r="N35" s="146"/>
      <c r="O35" s="146"/>
      <c r="P35" s="146"/>
    </row>
    <row r="36" spans="1:17" ht="21" customHeight="1" thickBot="1" x14ac:dyDescent="0.25">
      <c r="A36" s="851"/>
      <c r="B36" s="896"/>
      <c r="C36" s="378"/>
      <c r="D36" s="3" t="s">
        <v>1186</v>
      </c>
      <c r="E36" s="370"/>
      <c r="F36" s="370"/>
      <c r="G36" s="370"/>
      <c r="H36" s="370"/>
      <c r="I36" s="370"/>
      <c r="J36" s="370"/>
      <c r="K36" s="370"/>
      <c r="L36" s="370"/>
      <c r="M36" s="1">
        <f>SUM(M26:M35)</f>
        <v>118</v>
      </c>
      <c r="N36" s="1">
        <f>SUM(N26:N35)</f>
        <v>58</v>
      </c>
      <c r="O36" s="1">
        <f>SUM(O26:O35)</f>
        <v>60</v>
      </c>
      <c r="P36" s="1">
        <f>SUM(P26:P35)</f>
        <v>83</v>
      </c>
    </row>
    <row r="37" spans="1:17" ht="21" customHeight="1" thickBot="1" x14ac:dyDescent="0.25">
      <c r="A37" s="851"/>
      <c r="B37" s="896"/>
      <c r="C37" s="378"/>
      <c r="D37" s="3" t="s">
        <v>1188</v>
      </c>
      <c r="E37" s="370"/>
      <c r="F37" s="370"/>
      <c r="G37" s="370"/>
      <c r="H37" s="370"/>
      <c r="I37" s="370"/>
      <c r="J37" s="370"/>
      <c r="K37" s="370"/>
      <c r="L37" s="370"/>
      <c r="M37" s="130">
        <f>(M36*1.73*220*0.9)/1000</f>
        <v>40.419719999999991</v>
      </c>
      <c r="N37" s="130">
        <f>(N36*1.73*220*0.9)/1000</f>
        <v>19.867319999999999</v>
      </c>
      <c r="O37" s="130">
        <f>(O36*1.73*220*0.9)/1000</f>
        <v>20.552400000000002</v>
      </c>
      <c r="P37" s="131"/>
      <c r="Q37" s="156"/>
    </row>
    <row r="38" spans="1:17" ht="21" customHeight="1" thickBot="1" x14ac:dyDescent="0.25">
      <c r="A38" s="851"/>
      <c r="B38" s="896"/>
      <c r="C38" s="378"/>
      <c r="D38" s="3" t="s">
        <v>1190</v>
      </c>
      <c r="E38" s="371"/>
      <c r="F38" s="371"/>
      <c r="G38" s="371"/>
      <c r="H38" s="371"/>
      <c r="I38" s="371"/>
      <c r="J38" s="371"/>
      <c r="K38" s="371"/>
      <c r="L38" s="371"/>
      <c r="M38" s="869">
        <f>(M37+N37+O37)</f>
        <v>80.839439999999996</v>
      </c>
      <c r="N38" s="870"/>
      <c r="O38" s="870"/>
      <c r="P38" s="871"/>
    </row>
    <row r="39" spans="1:17" ht="21" thickBot="1" x14ac:dyDescent="0.25">
      <c r="A39" s="852"/>
      <c r="B39" s="897"/>
      <c r="C39" s="382"/>
      <c r="D39" s="9" t="s">
        <v>53</v>
      </c>
      <c r="E39" s="384"/>
      <c r="F39" s="384"/>
      <c r="G39" s="384"/>
      <c r="H39" s="384"/>
      <c r="I39" s="384"/>
      <c r="J39" s="384"/>
      <c r="K39" s="384"/>
      <c r="L39" s="384"/>
      <c r="M39" s="10">
        <f>M36+M21</f>
        <v>274</v>
      </c>
      <c r="N39" s="10">
        <f>N36+N21</f>
        <v>254</v>
      </c>
      <c r="O39" s="10">
        <f>O36+O21</f>
        <v>241</v>
      </c>
      <c r="P39" s="10">
        <f>P36+P21</f>
        <v>187</v>
      </c>
    </row>
    <row r="40" spans="1:17" ht="39" customHeight="1" thickBot="1" x14ac:dyDescent="0.25">
      <c r="A40" s="599"/>
      <c r="B40" s="600"/>
      <c r="C40" s="600"/>
      <c r="D40" s="602" t="str">
        <f>HYPERLINK("#Оглавление!h6","&lt;&lt;&lt;&lt;&lt;")</f>
        <v>&lt;&lt;&lt;&lt;&lt;</v>
      </c>
      <c r="E40" s="600"/>
      <c r="F40" s="600"/>
      <c r="G40" s="600"/>
      <c r="H40" s="600"/>
      <c r="I40" s="600"/>
      <c r="J40" s="600"/>
      <c r="K40" s="600"/>
      <c r="L40" s="600"/>
      <c r="M40" s="600"/>
      <c r="N40" s="600"/>
      <c r="O40" s="600"/>
      <c r="P40" s="600"/>
      <c r="Q40" s="100"/>
    </row>
    <row r="41" spans="1:17" ht="45.75" customHeight="1" thickBot="1" x14ac:dyDescent="0.25">
      <c r="A41" s="145">
        <v>44869</v>
      </c>
      <c r="B41" s="23"/>
      <c r="C41" s="364" t="s">
        <v>1309</v>
      </c>
      <c r="D41" s="123" t="s">
        <v>1224</v>
      </c>
      <c r="E41" s="367" t="s">
        <v>1308</v>
      </c>
      <c r="F41" s="475" t="s">
        <v>1381</v>
      </c>
      <c r="G41" s="475" t="s">
        <v>1415</v>
      </c>
      <c r="H41" s="681" t="s">
        <v>1416</v>
      </c>
      <c r="I41" s="475" t="s">
        <v>1417</v>
      </c>
      <c r="J41" s="681" t="s">
        <v>1319</v>
      </c>
      <c r="K41" s="475" t="s">
        <v>1418</v>
      </c>
      <c r="L41" s="475" t="s">
        <v>1419</v>
      </c>
      <c r="M41" s="154" t="str">
        <f>'Данные по ТП'!C24</f>
        <v>ТМ-400/10</v>
      </c>
      <c r="N41" s="125" t="s">
        <v>1225</v>
      </c>
      <c r="O41" s="124" t="s">
        <v>5</v>
      </c>
      <c r="P41" s="126">
        <f>'Данные по ТП'!F24</f>
        <v>12011</v>
      </c>
    </row>
    <row r="42" spans="1:17" ht="19.5" thickBot="1" x14ac:dyDescent="0.25">
      <c r="A42" s="850" t="s">
        <v>1649</v>
      </c>
      <c r="B42" s="872" t="s">
        <v>103</v>
      </c>
      <c r="C42" s="378">
        <v>1</v>
      </c>
      <c r="D42" s="161" t="s">
        <v>1439</v>
      </c>
      <c r="E42" s="392"/>
      <c r="F42" s="655">
        <f>((O42*1.73*220*0.9)/1000)+((N42*1.73*220*0.9)/1000)+((M42*1.73*220*0.9)/1000)</f>
        <v>0</v>
      </c>
      <c r="G42" s="845">
        <v>235</v>
      </c>
      <c r="H42" s="845">
        <v>234</v>
      </c>
      <c r="I42" s="845">
        <v>234</v>
      </c>
      <c r="J42" s="845">
        <v>413</v>
      </c>
      <c r="K42" s="845">
        <v>412</v>
      </c>
      <c r="L42" s="845">
        <v>414</v>
      </c>
      <c r="M42" s="146">
        <v>0</v>
      </c>
      <c r="N42" s="146">
        <v>0</v>
      </c>
      <c r="O42" s="146">
        <v>0</v>
      </c>
      <c r="P42" s="146">
        <v>0</v>
      </c>
    </row>
    <row r="43" spans="1:17" ht="19.5" thickBot="1" x14ac:dyDescent="0.25">
      <c r="A43" s="851"/>
      <c r="B43" s="903"/>
      <c r="C43" s="378">
        <v>2</v>
      </c>
      <c r="D43" s="161" t="s">
        <v>1440</v>
      </c>
      <c r="E43" s="392"/>
      <c r="F43" s="655">
        <f t="shared" ref="F43:F51" si="2">((O43*1.73*220*0.9)/1000)+((N43*1.73*220*0.9)/1000)+((M43*1.73*220*0.9)/1000)</f>
        <v>11.64636</v>
      </c>
      <c r="G43" s="846"/>
      <c r="H43" s="846"/>
      <c r="I43" s="846"/>
      <c r="J43" s="846"/>
      <c r="K43" s="846"/>
      <c r="L43" s="846"/>
      <c r="M43" s="146">
        <v>14</v>
      </c>
      <c r="N43" s="146">
        <v>10</v>
      </c>
      <c r="O43" s="146">
        <v>10</v>
      </c>
      <c r="P43" s="146">
        <v>8</v>
      </c>
    </row>
    <row r="44" spans="1:17" ht="19.5" thickBot="1" x14ac:dyDescent="0.25">
      <c r="A44" s="851"/>
      <c r="B44" s="903"/>
      <c r="C44" s="378">
        <v>3</v>
      </c>
      <c r="D44" s="161" t="s">
        <v>1510</v>
      </c>
      <c r="E44" s="392"/>
      <c r="F44" s="655">
        <f t="shared" si="2"/>
        <v>0</v>
      </c>
      <c r="G44" s="655"/>
      <c r="H44" s="655"/>
      <c r="I44" s="655"/>
      <c r="J44" s="655"/>
      <c r="K44" s="655"/>
      <c r="L44" s="655"/>
      <c r="M44" s="146"/>
      <c r="N44" s="146"/>
      <c r="O44" s="146"/>
      <c r="P44" s="146"/>
    </row>
    <row r="45" spans="1:17" ht="19.5" thickBot="1" x14ac:dyDescent="0.25">
      <c r="A45" s="851"/>
      <c r="B45" s="903"/>
      <c r="C45" s="378">
        <v>4</v>
      </c>
      <c r="D45" s="161" t="s">
        <v>67</v>
      </c>
      <c r="E45" s="392"/>
      <c r="F45" s="655">
        <f t="shared" si="2"/>
        <v>14.729220000000002</v>
      </c>
      <c r="G45" s="655"/>
      <c r="H45" s="655"/>
      <c r="I45" s="655"/>
      <c r="J45" s="655"/>
      <c r="K45" s="655"/>
      <c r="L45" s="655"/>
      <c r="M45" s="146">
        <v>13</v>
      </c>
      <c r="N45" s="146">
        <v>15</v>
      </c>
      <c r="O45" s="146">
        <v>15</v>
      </c>
      <c r="P45" s="146">
        <v>5</v>
      </c>
    </row>
    <row r="46" spans="1:17" ht="19.5" thickBot="1" x14ac:dyDescent="0.25">
      <c r="A46" s="851"/>
      <c r="B46" s="903"/>
      <c r="C46" s="378">
        <v>5</v>
      </c>
      <c r="D46" s="161" t="s">
        <v>848</v>
      </c>
      <c r="E46" s="392"/>
      <c r="F46" s="655">
        <f t="shared" si="2"/>
        <v>0</v>
      </c>
      <c r="G46" s="655"/>
      <c r="H46" s="655"/>
      <c r="I46" s="655"/>
      <c r="J46" s="655"/>
      <c r="K46" s="655"/>
      <c r="L46" s="655"/>
      <c r="M46" s="146"/>
      <c r="N46" s="146">
        <v>0</v>
      </c>
      <c r="O46" s="146"/>
      <c r="P46" s="146"/>
    </row>
    <row r="47" spans="1:17" ht="19.5" thickBot="1" x14ac:dyDescent="0.25">
      <c r="A47" s="851"/>
      <c r="B47" s="903"/>
      <c r="C47" s="378">
        <v>6</v>
      </c>
      <c r="D47" s="161" t="s">
        <v>68</v>
      </c>
      <c r="E47" s="392"/>
      <c r="F47" s="655">
        <f t="shared" si="2"/>
        <v>2.05524</v>
      </c>
      <c r="G47" s="655"/>
      <c r="H47" s="655"/>
      <c r="I47" s="655"/>
      <c r="J47" s="655"/>
      <c r="K47" s="655"/>
      <c r="L47" s="655"/>
      <c r="M47" s="146">
        <v>1</v>
      </c>
      <c r="N47" s="146">
        <v>1</v>
      </c>
      <c r="O47" s="146">
        <v>4</v>
      </c>
      <c r="P47" s="146">
        <v>3</v>
      </c>
    </row>
    <row r="48" spans="1:17" ht="19.5" thickBot="1" x14ac:dyDescent="0.25">
      <c r="A48" s="851"/>
      <c r="B48" s="903"/>
      <c r="C48" s="378">
        <v>7</v>
      </c>
      <c r="D48" s="161" t="s">
        <v>69</v>
      </c>
      <c r="E48" s="392"/>
      <c r="F48" s="655">
        <f t="shared" si="2"/>
        <v>18.839700000000001</v>
      </c>
      <c r="G48" s="655"/>
      <c r="H48" s="655"/>
      <c r="I48" s="655"/>
      <c r="J48" s="655"/>
      <c r="K48" s="655"/>
      <c r="L48" s="655"/>
      <c r="M48" s="146">
        <v>9</v>
      </c>
      <c r="N48" s="146">
        <v>23</v>
      </c>
      <c r="O48" s="146">
        <v>23</v>
      </c>
      <c r="P48" s="146">
        <v>10</v>
      </c>
    </row>
    <row r="49" spans="1:17" ht="19.5" thickBot="1" x14ac:dyDescent="0.25">
      <c r="A49" s="851"/>
      <c r="B49" s="903"/>
      <c r="C49" s="378">
        <v>8</v>
      </c>
      <c r="D49" s="161" t="s">
        <v>1720</v>
      </c>
      <c r="E49" s="392"/>
      <c r="F49" s="655">
        <f t="shared" si="2"/>
        <v>9.9336599999999997</v>
      </c>
      <c r="G49" s="655"/>
      <c r="H49" s="655"/>
      <c r="I49" s="655"/>
      <c r="J49" s="655"/>
      <c r="K49" s="655"/>
      <c r="L49" s="655"/>
      <c r="M49" s="146">
        <v>10</v>
      </c>
      <c r="N49" s="146">
        <v>8</v>
      </c>
      <c r="O49" s="146">
        <v>11</v>
      </c>
      <c r="P49" s="146">
        <v>0</v>
      </c>
    </row>
    <row r="50" spans="1:17" ht="19.5" thickBot="1" x14ac:dyDescent="0.25">
      <c r="A50" s="851"/>
      <c r="B50" s="903"/>
      <c r="C50" s="378"/>
      <c r="D50" s="161" t="s">
        <v>1444</v>
      </c>
      <c r="E50" s="392"/>
      <c r="F50" s="655">
        <f t="shared" si="2"/>
        <v>0</v>
      </c>
      <c r="G50" s="655"/>
      <c r="H50" s="655"/>
      <c r="I50" s="655"/>
      <c r="J50" s="655"/>
      <c r="K50" s="655"/>
      <c r="L50" s="655"/>
      <c r="M50" s="146">
        <v>0</v>
      </c>
      <c r="N50" s="146">
        <v>0</v>
      </c>
      <c r="O50" s="146">
        <v>0</v>
      </c>
      <c r="P50" s="146">
        <v>0</v>
      </c>
    </row>
    <row r="51" spans="1:17" ht="19.5" thickBot="1" x14ac:dyDescent="0.25">
      <c r="A51" s="851"/>
      <c r="B51" s="903"/>
      <c r="C51" s="378"/>
      <c r="D51" s="161"/>
      <c r="E51" s="392"/>
      <c r="F51" s="655">
        <f t="shared" si="2"/>
        <v>0</v>
      </c>
      <c r="G51" s="655"/>
      <c r="H51" s="655"/>
      <c r="I51" s="655"/>
      <c r="J51" s="655"/>
      <c r="K51" s="655"/>
      <c r="L51" s="655"/>
      <c r="M51" s="146"/>
      <c r="N51" s="146"/>
      <c r="O51" s="146"/>
      <c r="P51" s="146"/>
    </row>
    <row r="52" spans="1:17" ht="19.5" thickBot="1" x14ac:dyDescent="0.25">
      <c r="A52" s="851"/>
      <c r="B52" s="903"/>
      <c r="C52" s="378"/>
      <c r="D52" s="3" t="s">
        <v>1187</v>
      </c>
      <c r="E52" s="370"/>
      <c r="F52" s="370"/>
      <c r="G52" s="370"/>
      <c r="H52" s="370"/>
      <c r="I52" s="370"/>
      <c r="J52" s="370"/>
      <c r="K52" s="370"/>
      <c r="L52" s="370"/>
      <c r="M52" s="1">
        <f>SUM(M42:M51)</f>
        <v>47</v>
      </c>
      <c r="N52" s="1">
        <f>SUM(N42:N51)</f>
        <v>57</v>
      </c>
      <c r="O52" s="1">
        <f>SUM(O42:O51)</f>
        <v>63</v>
      </c>
      <c r="P52" s="1">
        <f>SUM(P42:P51)</f>
        <v>26</v>
      </c>
    </row>
    <row r="53" spans="1:17" ht="19.5" thickBot="1" x14ac:dyDescent="0.25">
      <c r="A53" s="851"/>
      <c r="B53" s="903"/>
      <c r="C53" s="378"/>
      <c r="D53" s="3" t="s">
        <v>1188</v>
      </c>
      <c r="E53" s="370"/>
      <c r="F53" s="370"/>
      <c r="G53" s="370"/>
      <c r="H53" s="370"/>
      <c r="I53" s="370"/>
      <c r="J53" s="370"/>
      <c r="K53" s="370"/>
      <c r="L53" s="370"/>
      <c r="M53" s="130">
        <f>(M52*1.73*220*0.9)/1000</f>
        <v>16.09938</v>
      </c>
      <c r="N53" s="130">
        <f>(N52*1.73*220*0.9)/1000</f>
        <v>19.524780000000003</v>
      </c>
      <c r="O53" s="130">
        <f>(O52*1.73*220*0.9)/1000</f>
        <v>21.580020000000001</v>
      </c>
      <c r="P53" s="131"/>
      <c r="Q53" s="156"/>
    </row>
    <row r="54" spans="1:17" ht="18.75" thickBot="1" x14ac:dyDescent="0.25">
      <c r="A54" s="851"/>
      <c r="B54" s="903"/>
      <c r="C54" s="378"/>
      <c r="D54" s="3" t="s">
        <v>1189</v>
      </c>
      <c r="E54" s="371"/>
      <c r="F54" s="371"/>
      <c r="G54" s="371"/>
      <c r="H54" s="371"/>
      <c r="I54" s="371"/>
      <c r="J54" s="371"/>
      <c r="K54" s="371"/>
      <c r="L54" s="371"/>
      <c r="M54" s="869">
        <f>(M53+N53+O53)</f>
        <v>57.204180000000008</v>
      </c>
      <c r="N54" s="870"/>
      <c r="O54" s="870"/>
      <c r="P54" s="871"/>
      <c r="Q54" s="156"/>
    </row>
    <row r="55" spans="1:17" ht="19.5" thickBot="1" x14ac:dyDescent="0.25">
      <c r="A55" s="851"/>
      <c r="B55" s="903"/>
      <c r="C55" s="381"/>
      <c r="D55" s="898"/>
      <c r="E55" s="899"/>
      <c r="F55" s="899"/>
      <c r="G55" s="899"/>
      <c r="H55" s="899"/>
      <c r="I55" s="899"/>
      <c r="J55" s="899"/>
      <c r="K55" s="899"/>
      <c r="L55" s="899"/>
      <c r="M55" s="899"/>
      <c r="N55" s="899"/>
      <c r="O55" s="899"/>
      <c r="P55" s="900"/>
      <c r="Q55" s="156"/>
    </row>
    <row r="56" spans="1:17" ht="48" thickBot="1" x14ac:dyDescent="0.25">
      <c r="A56" s="851"/>
      <c r="B56" s="903"/>
      <c r="C56" s="364" t="s">
        <v>1309</v>
      </c>
      <c r="D56" s="123" t="s">
        <v>1200</v>
      </c>
      <c r="E56" s="367" t="s">
        <v>1308</v>
      </c>
      <c r="F56" s="475" t="s">
        <v>1381</v>
      </c>
      <c r="G56" s="475" t="s">
        <v>1415</v>
      </c>
      <c r="H56" s="681" t="s">
        <v>1416</v>
      </c>
      <c r="I56" s="475" t="s">
        <v>1417</v>
      </c>
      <c r="J56" s="681" t="s">
        <v>1319</v>
      </c>
      <c r="K56" s="475" t="s">
        <v>1418</v>
      </c>
      <c r="L56" s="475" t="s">
        <v>1419</v>
      </c>
      <c r="M56" s="154" t="str">
        <f>'Данные по ТП'!C25</f>
        <v>ТМ-630/10</v>
      </c>
      <c r="N56" s="125" t="s">
        <v>1225</v>
      </c>
      <c r="O56" s="124" t="s">
        <v>5</v>
      </c>
      <c r="P56" s="126">
        <f>'Данные по ТП'!F25</f>
        <v>58350</v>
      </c>
    </row>
    <row r="57" spans="1:17" ht="19.5" thickBot="1" x14ac:dyDescent="0.25">
      <c r="A57" s="851"/>
      <c r="B57" s="903"/>
      <c r="C57" s="378">
        <v>9</v>
      </c>
      <c r="D57" s="161" t="s">
        <v>70</v>
      </c>
      <c r="E57" s="392"/>
      <c r="F57" s="655">
        <f>((O57*1.73*220*0.9)/1000)+((N57*1.73*220*0.9)/1000)+((M57*1.73*220*0.9)/1000)</f>
        <v>0</v>
      </c>
      <c r="G57" s="845">
        <v>234</v>
      </c>
      <c r="H57" s="845">
        <v>234</v>
      </c>
      <c r="I57" s="845">
        <v>235</v>
      </c>
      <c r="J57" s="845">
        <v>414</v>
      </c>
      <c r="K57" s="845">
        <v>414</v>
      </c>
      <c r="L57" s="845">
        <v>416</v>
      </c>
      <c r="M57" s="146"/>
      <c r="N57" s="146"/>
      <c r="O57" s="146"/>
      <c r="P57" s="146"/>
    </row>
    <row r="58" spans="1:17" ht="19.5" thickBot="1" x14ac:dyDescent="0.25">
      <c r="A58" s="851"/>
      <c r="B58" s="903"/>
      <c r="C58" s="378">
        <v>10</v>
      </c>
      <c r="D58" s="161" t="s">
        <v>71</v>
      </c>
      <c r="E58" s="392"/>
      <c r="F58" s="655">
        <f t="shared" ref="F58:F66" si="3">((O58*1.73*220*0.9)/1000)+((N58*1.73*220*0.9)/1000)+((M58*1.73*220*0.9)/1000)</f>
        <v>0</v>
      </c>
      <c r="G58" s="846"/>
      <c r="H58" s="846"/>
      <c r="I58" s="846"/>
      <c r="J58" s="846"/>
      <c r="K58" s="846"/>
      <c r="L58" s="846"/>
      <c r="M58" s="146">
        <v>0</v>
      </c>
      <c r="N58" s="146">
        <v>0</v>
      </c>
      <c r="O58" s="146">
        <v>0</v>
      </c>
      <c r="P58" s="146">
        <v>0</v>
      </c>
    </row>
    <row r="59" spans="1:17" ht="19.5" thickBot="1" x14ac:dyDescent="0.25">
      <c r="A59" s="851"/>
      <c r="B59" s="903"/>
      <c r="C59" s="378">
        <v>11</v>
      </c>
      <c r="D59" s="161" t="s">
        <v>72</v>
      </c>
      <c r="E59" s="392"/>
      <c r="F59" s="655">
        <f t="shared" si="3"/>
        <v>0</v>
      </c>
      <c r="G59" s="655"/>
      <c r="H59" s="655"/>
      <c r="I59" s="655"/>
      <c r="J59" s="655"/>
      <c r="K59" s="655"/>
      <c r="L59" s="655"/>
      <c r="M59" s="146"/>
      <c r="N59" s="146"/>
      <c r="O59" s="146"/>
      <c r="P59" s="146"/>
    </row>
    <row r="60" spans="1:17" ht="19.5" thickBot="1" x14ac:dyDescent="0.25">
      <c r="A60" s="851"/>
      <c r="B60" s="903"/>
      <c r="C60" s="378">
        <v>12</v>
      </c>
      <c r="D60" s="161" t="s">
        <v>73</v>
      </c>
      <c r="E60" s="392"/>
      <c r="F60" s="655">
        <f t="shared" si="3"/>
        <v>0</v>
      </c>
      <c r="G60" s="655"/>
      <c r="H60" s="655"/>
      <c r="I60" s="655"/>
      <c r="J60" s="655"/>
      <c r="K60" s="655"/>
      <c r="L60" s="655"/>
      <c r="M60" s="146">
        <v>0</v>
      </c>
      <c r="N60" s="146">
        <v>0</v>
      </c>
      <c r="O60" s="146">
        <v>0</v>
      </c>
      <c r="P60" s="146">
        <v>0</v>
      </c>
    </row>
    <row r="61" spans="1:17" ht="19.5" thickBot="1" x14ac:dyDescent="0.25">
      <c r="A61" s="851"/>
      <c r="B61" s="903"/>
      <c r="C61" s="378">
        <v>13</v>
      </c>
      <c r="D61" s="161" t="s">
        <v>74</v>
      </c>
      <c r="E61" s="392"/>
      <c r="F61" s="655">
        <f t="shared" si="3"/>
        <v>0</v>
      </c>
      <c r="G61" s="655"/>
      <c r="H61" s="655"/>
      <c r="I61" s="655"/>
      <c r="J61" s="655"/>
      <c r="K61" s="655"/>
      <c r="L61" s="655"/>
      <c r="M61" s="166"/>
      <c r="N61" s="166"/>
      <c r="O61" s="166"/>
      <c r="P61" s="166"/>
    </row>
    <row r="62" spans="1:17" ht="19.5" thickBot="1" x14ac:dyDescent="0.25">
      <c r="A62" s="851"/>
      <c r="B62" s="903"/>
      <c r="C62" s="378">
        <v>14</v>
      </c>
      <c r="D62" s="161" t="s">
        <v>1441</v>
      </c>
      <c r="E62" s="392"/>
      <c r="F62" s="655">
        <f t="shared" si="3"/>
        <v>0</v>
      </c>
      <c r="G62" s="655"/>
      <c r="H62" s="655"/>
      <c r="I62" s="655"/>
      <c r="J62" s="655"/>
      <c r="K62" s="655"/>
      <c r="L62" s="655"/>
      <c r="M62" s="146">
        <v>0</v>
      </c>
      <c r="N62" s="146">
        <v>0</v>
      </c>
      <c r="O62" s="146">
        <v>0</v>
      </c>
      <c r="P62" s="146">
        <v>0</v>
      </c>
    </row>
    <row r="63" spans="1:17" ht="19.5" thickBot="1" x14ac:dyDescent="0.25">
      <c r="A63" s="851"/>
      <c r="B63" s="903"/>
      <c r="C63" s="378">
        <v>15</v>
      </c>
      <c r="D63" s="161" t="s">
        <v>29</v>
      </c>
      <c r="E63" s="392"/>
      <c r="F63" s="655">
        <f t="shared" si="3"/>
        <v>0</v>
      </c>
      <c r="G63" s="655"/>
      <c r="H63" s="655"/>
      <c r="I63" s="655"/>
      <c r="J63" s="655"/>
      <c r="K63" s="655"/>
      <c r="L63" s="655"/>
      <c r="M63" s="146">
        <v>0</v>
      </c>
      <c r="N63" s="146">
        <v>0</v>
      </c>
      <c r="O63" s="146">
        <v>0</v>
      </c>
      <c r="P63" s="146">
        <v>0</v>
      </c>
    </row>
    <row r="64" spans="1:17" ht="19.5" thickBot="1" x14ac:dyDescent="0.25">
      <c r="A64" s="851"/>
      <c r="B64" s="903"/>
      <c r="C64" s="378">
        <v>16</v>
      </c>
      <c r="D64" s="161" t="s">
        <v>1442</v>
      </c>
      <c r="E64" s="392"/>
      <c r="F64" s="655">
        <f t="shared" si="3"/>
        <v>0</v>
      </c>
      <c r="G64" s="655"/>
      <c r="H64" s="655"/>
      <c r="I64" s="655"/>
      <c r="J64" s="655"/>
      <c r="K64" s="655"/>
      <c r="L64" s="655"/>
      <c r="M64" s="146">
        <v>0</v>
      </c>
      <c r="N64" s="146">
        <v>0</v>
      </c>
      <c r="O64" s="146">
        <v>0</v>
      </c>
      <c r="P64" s="146">
        <v>0</v>
      </c>
    </row>
    <row r="65" spans="1:17" ht="19.5" thickBot="1" x14ac:dyDescent="0.25">
      <c r="A65" s="851"/>
      <c r="B65" s="903"/>
      <c r="C65" s="378"/>
      <c r="D65" s="161" t="s">
        <v>1443</v>
      </c>
      <c r="E65" s="392"/>
      <c r="F65" s="655">
        <f t="shared" si="3"/>
        <v>3.4254000000000002</v>
      </c>
      <c r="G65" s="655"/>
      <c r="H65" s="655"/>
      <c r="I65" s="655"/>
      <c r="J65" s="655"/>
      <c r="K65" s="655"/>
      <c r="L65" s="655"/>
      <c r="M65" s="146">
        <v>1</v>
      </c>
      <c r="N65" s="146">
        <v>5</v>
      </c>
      <c r="O65" s="146">
        <v>4</v>
      </c>
      <c r="P65" s="146">
        <v>2</v>
      </c>
    </row>
    <row r="66" spans="1:17" ht="19.5" thickBot="1" x14ac:dyDescent="0.25">
      <c r="A66" s="851"/>
      <c r="B66" s="903"/>
      <c r="C66" s="378"/>
      <c r="D66" s="161"/>
      <c r="E66" s="392"/>
      <c r="F66" s="655">
        <f t="shared" si="3"/>
        <v>0</v>
      </c>
      <c r="G66" s="655"/>
      <c r="H66" s="655"/>
      <c r="I66" s="655"/>
      <c r="J66" s="655"/>
      <c r="K66" s="655"/>
      <c r="L66" s="655"/>
      <c r="M66" s="146"/>
      <c r="N66" s="146"/>
      <c r="O66" s="146"/>
      <c r="P66" s="146"/>
    </row>
    <row r="67" spans="1:17" ht="19.5" thickBot="1" x14ac:dyDescent="0.25">
      <c r="A67" s="851"/>
      <c r="B67" s="903"/>
      <c r="C67" s="378"/>
      <c r="D67" s="3" t="s">
        <v>1186</v>
      </c>
      <c r="E67" s="370"/>
      <c r="F67" s="370"/>
      <c r="G67" s="370"/>
      <c r="H67" s="370"/>
      <c r="I67" s="370"/>
      <c r="J67" s="370"/>
      <c r="K67" s="370"/>
      <c r="L67" s="370"/>
      <c r="M67" s="1">
        <f>SUM(M58:M66)</f>
        <v>1</v>
      </c>
      <c r="N67" s="1">
        <f>SUM(N58:N66)</f>
        <v>5</v>
      </c>
      <c r="O67" s="1">
        <f>SUM(O58:O66)</f>
        <v>4</v>
      </c>
      <c r="P67" s="1">
        <f>SUM(P58:P66)</f>
        <v>2</v>
      </c>
    </row>
    <row r="68" spans="1:17" ht="19.5" thickBot="1" x14ac:dyDescent="0.25">
      <c r="A68" s="851"/>
      <c r="B68" s="903"/>
      <c r="C68" s="378"/>
      <c r="D68" s="3" t="s">
        <v>1188</v>
      </c>
      <c r="E68" s="370"/>
      <c r="F68" s="370"/>
      <c r="G68" s="370"/>
      <c r="H68" s="370"/>
      <c r="I68" s="370"/>
      <c r="J68" s="370"/>
      <c r="K68" s="370"/>
      <c r="L68" s="370"/>
      <c r="M68" s="130">
        <f t="shared" ref="M68:O68" si="4">(M67*1.73*220*0.9)/1000</f>
        <v>0.34254000000000001</v>
      </c>
      <c r="N68" s="130">
        <f t="shared" si="4"/>
        <v>1.7127000000000001</v>
      </c>
      <c r="O68" s="130">
        <f t="shared" si="4"/>
        <v>1.37016</v>
      </c>
      <c r="P68" s="131"/>
      <c r="Q68" s="156"/>
    </row>
    <row r="69" spans="1:17" ht="18.75" thickBot="1" x14ac:dyDescent="0.25">
      <c r="A69" s="851"/>
      <c r="B69" s="903"/>
      <c r="C69" s="378"/>
      <c r="D69" s="3" t="s">
        <v>1190</v>
      </c>
      <c r="E69" s="371"/>
      <c r="F69" s="371"/>
      <c r="G69" s="371"/>
      <c r="H69" s="371"/>
      <c r="I69" s="371"/>
      <c r="J69" s="371"/>
      <c r="K69" s="371"/>
      <c r="L69" s="371"/>
      <c r="M69" s="869">
        <f>(M68+N68+O68)</f>
        <v>3.4253999999999998</v>
      </c>
      <c r="N69" s="870"/>
      <c r="O69" s="870"/>
      <c r="P69" s="871"/>
    </row>
    <row r="70" spans="1:17" ht="21" thickBot="1" x14ac:dyDescent="0.25">
      <c r="A70" s="852"/>
      <c r="B70" s="904"/>
      <c r="C70" s="382"/>
      <c r="D70" s="9" t="s">
        <v>53</v>
      </c>
      <c r="E70" s="384"/>
      <c r="F70" s="384"/>
      <c r="G70" s="384"/>
      <c r="H70" s="384"/>
      <c r="I70" s="384"/>
      <c r="J70" s="384"/>
      <c r="K70" s="384"/>
      <c r="L70" s="384"/>
      <c r="M70" s="10">
        <f>M67+M52</f>
        <v>48</v>
      </c>
      <c r="N70" s="10">
        <f>N67+N52</f>
        <v>62</v>
      </c>
      <c r="O70" s="10">
        <f>O67+O52</f>
        <v>67</v>
      </c>
      <c r="P70" s="10">
        <f>P67+P52</f>
        <v>28</v>
      </c>
    </row>
    <row r="71" spans="1:17" ht="36.75" customHeight="1" thickBot="1" x14ac:dyDescent="0.25">
      <c r="A71" s="600"/>
      <c r="B71" s="586"/>
      <c r="C71" s="586"/>
      <c r="D71" s="602" t="str">
        <f>HYPERLINK("#Оглавление!h6","&lt;&lt;&lt;&lt;&lt;")</f>
        <v>&lt;&lt;&lt;&lt;&lt;</v>
      </c>
      <c r="E71" s="586"/>
      <c r="F71" s="643"/>
      <c r="G71" s="643"/>
      <c r="H71" s="643"/>
      <c r="I71" s="643"/>
      <c r="J71" s="643"/>
      <c r="K71" s="643"/>
      <c r="L71" s="643"/>
      <c r="M71" s="586"/>
      <c r="N71" s="586"/>
      <c r="O71" s="586"/>
      <c r="P71" s="586"/>
      <c r="Q71" s="100"/>
    </row>
    <row r="72" spans="1:17" ht="53.25" customHeight="1" thickBot="1" x14ac:dyDescent="0.25">
      <c r="A72" s="145">
        <v>44869</v>
      </c>
      <c r="B72" s="23"/>
      <c r="C72" s="364" t="s">
        <v>1309</v>
      </c>
      <c r="D72" s="123" t="s">
        <v>1224</v>
      </c>
      <c r="E72" s="367" t="s">
        <v>1308</v>
      </c>
      <c r="F72" s="475" t="s">
        <v>1381</v>
      </c>
      <c r="G72" s="475" t="s">
        <v>1415</v>
      </c>
      <c r="H72" s="681" t="s">
        <v>1416</v>
      </c>
      <c r="I72" s="475" t="s">
        <v>1417</v>
      </c>
      <c r="J72" s="681" t="s">
        <v>1319</v>
      </c>
      <c r="K72" s="475" t="s">
        <v>1418</v>
      </c>
      <c r="L72" s="475" t="s">
        <v>1419</v>
      </c>
      <c r="M72" s="154" t="str">
        <f>'Данные по ТП'!C26</f>
        <v>ТМ-630/10</v>
      </c>
      <c r="N72" s="125" t="s">
        <v>1225</v>
      </c>
      <c r="O72" s="124" t="s">
        <v>5</v>
      </c>
      <c r="P72" s="126">
        <f>'Данные по ТП'!F26</f>
        <v>36672</v>
      </c>
    </row>
    <row r="73" spans="1:17" ht="19.5" thickBot="1" x14ac:dyDescent="0.25">
      <c r="A73" s="850" t="s">
        <v>1649</v>
      </c>
      <c r="B73" s="872" t="s">
        <v>104</v>
      </c>
      <c r="C73" s="378">
        <v>1</v>
      </c>
      <c r="D73" s="161" t="s">
        <v>981</v>
      </c>
      <c r="E73" s="392"/>
      <c r="F73" s="655">
        <f>((O73*1.73*220*0.9)/1000)+((N73*1.73*220*0.9)/1000)+((M73*1.73*220*0.9)/1000)</f>
        <v>0</v>
      </c>
      <c r="G73" s="845">
        <v>234</v>
      </c>
      <c r="H73" s="845">
        <v>241</v>
      </c>
      <c r="I73" s="845">
        <v>231</v>
      </c>
      <c r="J73" s="845">
        <v>414</v>
      </c>
      <c r="K73" s="845">
        <v>414</v>
      </c>
      <c r="L73" s="845">
        <v>412</v>
      </c>
      <c r="M73" s="146"/>
      <c r="N73" s="146"/>
      <c r="O73" s="146"/>
      <c r="P73" s="146"/>
    </row>
    <row r="74" spans="1:17" ht="19.5" thickBot="1" x14ac:dyDescent="0.25">
      <c r="A74" s="851"/>
      <c r="B74" s="903"/>
      <c r="C74" s="378">
        <v>2</v>
      </c>
      <c r="D74" s="161" t="s">
        <v>1445</v>
      </c>
      <c r="E74" s="392"/>
      <c r="F74" s="655">
        <f t="shared" ref="F74:F81" si="5">((O74*1.73*220*0.9)/1000)+((N74*1.73*220*0.9)/1000)+((M74*1.73*220*0.9)/1000)</f>
        <v>20.894940000000002</v>
      </c>
      <c r="G74" s="846"/>
      <c r="H74" s="846"/>
      <c r="I74" s="846"/>
      <c r="J74" s="846"/>
      <c r="K74" s="846"/>
      <c r="L74" s="846"/>
      <c r="M74" s="146">
        <v>18</v>
      </c>
      <c r="N74" s="146">
        <v>11</v>
      </c>
      <c r="O74" s="146">
        <v>32</v>
      </c>
      <c r="P74" s="146">
        <v>15</v>
      </c>
    </row>
    <row r="75" spans="1:17" ht="19.5" thickBot="1" x14ac:dyDescent="0.25">
      <c r="A75" s="851"/>
      <c r="B75" s="903"/>
      <c r="C75" s="378">
        <v>3</v>
      </c>
      <c r="D75" s="161" t="s">
        <v>1446</v>
      </c>
      <c r="E75" s="392"/>
      <c r="F75" s="655">
        <f t="shared" si="5"/>
        <v>17.812080000000002</v>
      </c>
      <c r="G75" s="655"/>
      <c r="H75" s="655"/>
      <c r="I75" s="655"/>
      <c r="J75" s="655"/>
      <c r="K75" s="655"/>
      <c r="L75" s="655"/>
      <c r="M75" s="146">
        <v>17</v>
      </c>
      <c r="N75" s="146">
        <v>20</v>
      </c>
      <c r="O75" s="146">
        <v>15</v>
      </c>
      <c r="P75" s="146">
        <v>10</v>
      </c>
    </row>
    <row r="76" spans="1:17" ht="19.5" thickBot="1" x14ac:dyDescent="0.25">
      <c r="A76" s="851"/>
      <c r="B76" s="903"/>
      <c r="C76" s="378">
        <v>4</v>
      </c>
      <c r="D76" s="161" t="s">
        <v>794</v>
      </c>
      <c r="E76" s="392"/>
      <c r="F76" s="655">
        <f t="shared" si="5"/>
        <v>0</v>
      </c>
      <c r="G76" s="655"/>
      <c r="H76" s="655"/>
      <c r="I76" s="655"/>
      <c r="J76" s="655"/>
      <c r="K76" s="655"/>
      <c r="L76" s="655"/>
      <c r="M76" s="146"/>
      <c r="N76" s="146"/>
      <c r="O76" s="146"/>
      <c r="P76" s="146"/>
    </row>
    <row r="77" spans="1:17" ht="19.5" thickBot="1" x14ac:dyDescent="0.25">
      <c r="A77" s="851"/>
      <c r="B77" s="903"/>
      <c r="C77" s="378">
        <v>5</v>
      </c>
      <c r="D77" s="161" t="s">
        <v>1447</v>
      </c>
      <c r="E77" s="392"/>
      <c r="F77" s="655">
        <f t="shared" si="5"/>
        <v>28.088280000000001</v>
      </c>
      <c r="G77" s="655"/>
      <c r="H77" s="655"/>
      <c r="I77" s="655"/>
      <c r="J77" s="655"/>
      <c r="K77" s="655"/>
      <c r="L77" s="655"/>
      <c r="M77" s="146">
        <v>8</v>
      </c>
      <c r="N77" s="146">
        <v>29</v>
      </c>
      <c r="O77" s="146">
        <v>45</v>
      </c>
      <c r="P77" s="146">
        <v>15</v>
      </c>
    </row>
    <row r="78" spans="1:17" ht="19.5" thickBot="1" x14ac:dyDescent="0.25">
      <c r="A78" s="851"/>
      <c r="B78" s="903"/>
      <c r="C78" s="378">
        <v>6</v>
      </c>
      <c r="D78" s="161" t="s">
        <v>1561</v>
      </c>
      <c r="E78" s="392"/>
      <c r="F78" s="655">
        <f t="shared" si="5"/>
        <v>0</v>
      </c>
      <c r="G78" s="655"/>
      <c r="H78" s="655"/>
      <c r="I78" s="655"/>
      <c r="J78" s="655"/>
      <c r="K78" s="655"/>
      <c r="L78" s="655"/>
      <c r="M78" s="146">
        <v>0</v>
      </c>
      <c r="N78" s="146">
        <v>0</v>
      </c>
      <c r="O78" s="146">
        <v>0</v>
      </c>
      <c r="P78" s="146">
        <v>0</v>
      </c>
    </row>
    <row r="79" spans="1:17" ht="19.5" thickBot="1" x14ac:dyDescent="0.25">
      <c r="A79" s="851"/>
      <c r="B79" s="903"/>
      <c r="C79" s="378">
        <v>7</v>
      </c>
      <c r="D79" s="161" t="s">
        <v>75</v>
      </c>
      <c r="E79" s="392"/>
      <c r="F79" s="655">
        <f t="shared" si="5"/>
        <v>0</v>
      </c>
      <c r="G79" s="655"/>
      <c r="H79" s="655"/>
      <c r="I79" s="655"/>
      <c r="J79" s="655"/>
      <c r="K79" s="655"/>
      <c r="L79" s="655"/>
      <c r="M79" s="146"/>
      <c r="N79" s="146"/>
      <c r="O79" s="146"/>
      <c r="P79" s="146"/>
    </row>
    <row r="80" spans="1:17" ht="19.5" thickBot="1" x14ac:dyDescent="0.25">
      <c r="A80" s="851"/>
      <c r="B80" s="903"/>
      <c r="C80" s="378">
        <v>8</v>
      </c>
      <c r="D80" s="161" t="s">
        <v>1448</v>
      </c>
      <c r="E80" s="392"/>
      <c r="F80" s="655">
        <f t="shared" si="5"/>
        <v>0</v>
      </c>
      <c r="G80" s="655"/>
      <c r="H80" s="655"/>
      <c r="I80" s="655"/>
      <c r="J80" s="655"/>
      <c r="K80" s="655"/>
      <c r="L80" s="655"/>
      <c r="M80" s="146">
        <v>0</v>
      </c>
      <c r="N80" s="146">
        <v>0</v>
      </c>
      <c r="O80" s="146">
        <v>0</v>
      </c>
      <c r="P80" s="146">
        <v>0</v>
      </c>
    </row>
    <row r="81" spans="1:17" ht="19.5" thickBot="1" x14ac:dyDescent="0.25">
      <c r="A81" s="851"/>
      <c r="B81" s="903"/>
      <c r="C81" s="378"/>
      <c r="D81" s="161"/>
      <c r="E81" s="392"/>
      <c r="F81" s="655">
        <f t="shared" si="5"/>
        <v>0</v>
      </c>
      <c r="G81" s="655"/>
      <c r="H81" s="655"/>
      <c r="I81" s="655"/>
      <c r="J81" s="655"/>
      <c r="K81" s="655"/>
      <c r="L81" s="655"/>
      <c r="M81" s="146"/>
      <c r="N81" s="146"/>
      <c r="O81" s="146"/>
      <c r="P81" s="146"/>
    </row>
    <row r="82" spans="1:17" ht="19.5" thickBot="1" x14ac:dyDescent="0.25">
      <c r="A82" s="851"/>
      <c r="B82" s="903"/>
      <c r="C82" s="378"/>
      <c r="D82" s="161"/>
      <c r="E82" s="392"/>
      <c r="F82" s="655"/>
      <c r="G82" s="655"/>
      <c r="H82" s="655"/>
      <c r="I82" s="655"/>
      <c r="J82" s="655"/>
      <c r="K82" s="655"/>
      <c r="L82" s="655"/>
      <c r="M82" s="146"/>
      <c r="N82" s="146"/>
      <c r="O82" s="146"/>
      <c r="P82" s="146"/>
    </row>
    <row r="83" spans="1:17" ht="19.5" thickBot="1" x14ac:dyDescent="0.25">
      <c r="A83" s="851"/>
      <c r="B83" s="903"/>
      <c r="C83" s="378"/>
      <c r="D83" s="3" t="s">
        <v>1187</v>
      </c>
      <c r="E83" s="370"/>
      <c r="F83" s="370"/>
      <c r="G83" s="370"/>
      <c r="H83" s="370"/>
      <c r="I83" s="370"/>
      <c r="J83" s="370"/>
      <c r="K83" s="370"/>
      <c r="L83" s="370"/>
      <c r="M83" s="1">
        <f>SUM(M74:M82)</f>
        <v>43</v>
      </c>
      <c r="N83" s="1">
        <f>SUM(N74:N82)</f>
        <v>60</v>
      </c>
      <c r="O83" s="1">
        <f>SUM(O74:O82)</f>
        <v>92</v>
      </c>
      <c r="P83" s="1">
        <f>SUM(P74:P82)</f>
        <v>40</v>
      </c>
    </row>
    <row r="84" spans="1:17" ht="19.5" thickBot="1" x14ac:dyDescent="0.25">
      <c r="A84" s="851"/>
      <c r="B84" s="903"/>
      <c r="C84" s="378"/>
      <c r="D84" s="3" t="s">
        <v>1188</v>
      </c>
      <c r="E84" s="370"/>
      <c r="F84" s="370"/>
      <c r="G84" s="370"/>
      <c r="H84" s="370"/>
      <c r="I84" s="370"/>
      <c r="J84" s="370"/>
      <c r="K84" s="370"/>
      <c r="L84" s="370"/>
      <c r="M84" s="130">
        <f t="shared" ref="M84:O84" si="6">(M83*1.73*220*0.9)/1000</f>
        <v>14.72922</v>
      </c>
      <c r="N84" s="130">
        <f t="shared" si="6"/>
        <v>20.552400000000002</v>
      </c>
      <c r="O84" s="130">
        <f t="shared" si="6"/>
        <v>31.513679999999997</v>
      </c>
      <c r="P84" s="131"/>
      <c r="Q84" s="156"/>
    </row>
    <row r="85" spans="1:17" ht="18.75" thickBot="1" x14ac:dyDescent="0.25">
      <c r="A85" s="851"/>
      <c r="B85" s="903"/>
      <c r="C85" s="378"/>
      <c r="D85" s="3" t="s">
        <v>1189</v>
      </c>
      <c r="E85" s="371"/>
      <c r="F85" s="371"/>
      <c r="G85" s="371"/>
      <c r="H85" s="371"/>
      <c r="I85" s="371"/>
      <c r="J85" s="371"/>
      <c r="K85" s="371"/>
      <c r="L85" s="371"/>
      <c r="M85" s="869">
        <f>(M84+N84+O84)</f>
        <v>66.795299999999997</v>
      </c>
      <c r="N85" s="870"/>
      <c r="O85" s="870"/>
      <c r="P85" s="871"/>
    </row>
    <row r="86" spans="1:17" ht="48" thickBot="1" x14ac:dyDescent="0.25">
      <c r="A86" s="851"/>
      <c r="B86" s="903"/>
      <c r="C86" s="364" t="s">
        <v>1309</v>
      </c>
      <c r="D86" s="123" t="s">
        <v>1200</v>
      </c>
      <c r="E86" s="367" t="s">
        <v>1308</v>
      </c>
      <c r="F86" s="475" t="s">
        <v>1381</v>
      </c>
      <c r="G86" s="475" t="s">
        <v>1415</v>
      </c>
      <c r="H86" s="681" t="s">
        <v>1416</v>
      </c>
      <c r="I86" s="475" t="s">
        <v>1417</v>
      </c>
      <c r="J86" s="681" t="s">
        <v>1319</v>
      </c>
      <c r="K86" s="475" t="s">
        <v>1418</v>
      </c>
      <c r="L86" s="475" t="s">
        <v>1419</v>
      </c>
      <c r="M86" s="154" t="str">
        <f>'Данные по ТП'!C27</f>
        <v>ТМ-630/10</v>
      </c>
      <c r="N86" s="125" t="s">
        <v>1225</v>
      </c>
      <c r="O86" s="124" t="s">
        <v>5</v>
      </c>
      <c r="P86" s="126">
        <f>'Данные по ТП'!F27</f>
        <v>24216</v>
      </c>
    </row>
    <row r="87" spans="1:17" ht="19.5" thickBot="1" x14ac:dyDescent="0.25">
      <c r="A87" s="851"/>
      <c r="B87" s="903"/>
      <c r="C87" s="378">
        <v>9</v>
      </c>
      <c r="D87" s="167" t="s">
        <v>1449</v>
      </c>
      <c r="E87" s="395"/>
      <c r="F87" s="655">
        <f>((O87*1.73*220*0.9)/1000)+((N87*1.73*220*0.9)/1000)+((M87*1.73*220*0.9)/1000)</f>
        <v>73.98863999999999</v>
      </c>
      <c r="G87" s="845"/>
      <c r="H87" s="845"/>
      <c r="I87" s="845"/>
      <c r="J87" s="845"/>
      <c r="K87" s="845"/>
      <c r="L87" s="845"/>
      <c r="M87" s="146">
        <v>53</v>
      </c>
      <c r="N87" s="146">
        <v>73</v>
      </c>
      <c r="O87" s="146">
        <v>90</v>
      </c>
      <c r="P87" s="146">
        <v>22</v>
      </c>
    </row>
    <row r="88" spans="1:17" ht="19.5" thickBot="1" x14ac:dyDescent="0.25">
      <c r="A88" s="851"/>
      <c r="B88" s="903"/>
      <c r="C88" s="378" t="s">
        <v>1008</v>
      </c>
      <c r="D88" s="161" t="s">
        <v>1450</v>
      </c>
      <c r="E88" s="392"/>
      <c r="F88" s="655">
        <f t="shared" ref="F88:F92" si="7">((O88*1.73*220*0.9)/1000)+((N88*1.73*220*0.9)/1000)+((M88*1.73*220*0.9)/1000)</f>
        <v>14.729219999999998</v>
      </c>
      <c r="G88" s="846"/>
      <c r="H88" s="846"/>
      <c r="I88" s="846"/>
      <c r="J88" s="846"/>
      <c r="K88" s="846"/>
      <c r="L88" s="846"/>
      <c r="M88" s="146">
        <v>11</v>
      </c>
      <c r="N88" s="146">
        <v>14</v>
      </c>
      <c r="O88" s="146">
        <v>18</v>
      </c>
      <c r="P88" s="146">
        <v>8</v>
      </c>
    </row>
    <row r="89" spans="1:17" ht="19.5" thickBot="1" x14ac:dyDescent="0.25">
      <c r="A89" s="851"/>
      <c r="B89" s="903"/>
      <c r="C89" s="378" t="s">
        <v>1009</v>
      </c>
      <c r="D89" s="161" t="s">
        <v>1451</v>
      </c>
      <c r="E89" s="392"/>
      <c r="F89" s="655">
        <f t="shared" si="7"/>
        <v>1.37016</v>
      </c>
      <c r="G89" s="655"/>
      <c r="H89" s="655"/>
      <c r="I89" s="655"/>
      <c r="J89" s="655"/>
      <c r="K89" s="655"/>
      <c r="L89" s="655"/>
      <c r="M89" s="146">
        <v>2</v>
      </c>
      <c r="N89" s="146">
        <v>1</v>
      </c>
      <c r="O89" s="146">
        <v>1</v>
      </c>
      <c r="P89" s="146">
        <v>1</v>
      </c>
    </row>
    <row r="90" spans="1:17" ht="19.5" thickBot="1" x14ac:dyDescent="0.25">
      <c r="A90" s="851"/>
      <c r="B90" s="903"/>
      <c r="C90" s="378" t="s">
        <v>1452</v>
      </c>
      <c r="D90" s="161" t="s">
        <v>1453</v>
      </c>
      <c r="E90" s="392"/>
      <c r="F90" s="655">
        <f t="shared" si="7"/>
        <v>25.005420000000001</v>
      </c>
      <c r="G90" s="655"/>
      <c r="H90" s="655"/>
      <c r="I90" s="655"/>
      <c r="J90" s="655"/>
      <c r="K90" s="655"/>
      <c r="L90" s="655"/>
      <c r="M90" s="146">
        <v>38</v>
      </c>
      <c r="N90" s="146">
        <v>15</v>
      </c>
      <c r="O90" s="146">
        <v>20</v>
      </c>
      <c r="P90" s="146">
        <v>12</v>
      </c>
    </row>
    <row r="91" spans="1:17" ht="19.5" thickBot="1" x14ac:dyDescent="0.25">
      <c r="A91" s="851"/>
      <c r="B91" s="903"/>
      <c r="C91" s="378" t="s">
        <v>1072</v>
      </c>
      <c r="D91" s="161" t="s">
        <v>1454</v>
      </c>
      <c r="E91" s="392"/>
      <c r="F91" s="655">
        <f t="shared" si="7"/>
        <v>0</v>
      </c>
      <c r="G91" s="655"/>
      <c r="H91" s="655"/>
      <c r="I91" s="655"/>
      <c r="J91" s="655"/>
      <c r="K91" s="655"/>
      <c r="L91" s="655"/>
      <c r="M91" s="146">
        <v>0</v>
      </c>
      <c r="N91" s="146">
        <v>0</v>
      </c>
      <c r="O91" s="146">
        <v>0</v>
      </c>
      <c r="P91" s="146">
        <v>0</v>
      </c>
    </row>
    <row r="92" spans="1:17" ht="19.5" thickBot="1" x14ac:dyDescent="0.25">
      <c r="A92" s="851"/>
      <c r="B92" s="903"/>
      <c r="C92" s="378" t="s">
        <v>1455</v>
      </c>
      <c r="D92" s="161" t="s">
        <v>1456</v>
      </c>
      <c r="E92" s="392"/>
      <c r="F92" s="655">
        <f t="shared" si="7"/>
        <v>0.68508000000000002</v>
      </c>
      <c r="G92" s="655"/>
      <c r="H92" s="655"/>
      <c r="I92" s="655"/>
      <c r="J92" s="655"/>
      <c r="K92" s="655"/>
      <c r="L92" s="655"/>
      <c r="M92" s="146">
        <v>2</v>
      </c>
      <c r="N92" s="146">
        <v>0</v>
      </c>
      <c r="O92" s="146">
        <v>0</v>
      </c>
      <c r="P92" s="146">
        <v>2</v>
      </c>
    </row>
    <row r="93" spans="1:17" ht="19.5" thickBot="1" x14ac:dyDescent="0.25">
      <c r="A93" s="851"/>
      <c r="B93" s="903"/>
      <c r="C93" s="378"/>
      <c r="D93" s="3" t="s">
        <v>1186</v>
      </c>
      <c r="E93" s="370"/>
      <c r="F93" s="655"/>
      <c r="G93" s="655"/>
      <c r="H93" s="655"/>
      <c r="I93" s="655"/>
      <c r="J93" s="655"/>
      <c r="K93" s="655"/>
      <c r="L93" s="655"/>
      <c r="M93" s="1">
        <f>SUM(M87:M92)</f>
        <v>106</v>
      </c>
      <c r="N93" s="1">
        <f>SUM(N87:N92)</f>
        <v>103</v>
      </c>
      <c r="O93" s="1">
        <f>SUM(O87:O92)</f>
        <v>129</v>
      </c>
      <c r="P93" s="1">
        <f>SUM(P87:P92)</f>
        <v>45</v>
      </c>
    </row>
    <row r="94" spans="1:17" ht="19.5" thickBot="1" x14ac:dyDescent="0.25">
      <c r="A94" s="851"/>
      <c r="B94" s="903"/>
      <c r="C94" s="378"/>
      <c r="D94" s="3" t="s">
        <v>1188</v>
      </c>
      <c r="E94" s="370"/>
      <c r="F94" s="655"/>
      <c r="G94" s="655"/>
      <c r="H94" s="655"/>
      <c r="I94" s="655"/>
      <c r="J94" s="655"/>
      <c r="K94" s="655"/>
      <c r="L94" s="655"/>
      <c r="M94" s="130">
        <f t="shared" ref="M94:O94" si="8">(M93*1.73*220*0.9)/1000</f>
        <v>36.309239999999996</v>
      </c>
      <c r="N94" s="130">
        <f t="shared" si="8"/>
        <v>35.281620000000004</v>
      </c>
      <c r="O94" s="130">
        <f t="shared" si="8"/>
        <v>44.187659999999994</v>
      </c>
      <c r="P94" s="131"/>
      <c r="Q94" s="156"/>
    </row>
    <row r="95" spans="1:17" ht="18.75" thickBot="1" x14ac:dyDescent="0.25">
      <c r="A95" s="851"/>
      <c r="B95" s="903"/>
      <c r="C95" s="378"/>
      <c r="D95" s="3" t="s">
        <v>1190</v>
      </c>
      <c r="E95" s="371"/>
      <c r="F95" s="655"/>
      <c r="G95" s="683"/>
      <c r="H95" s="683"/>
      <c r="I95" s="683"/>
      <c r="J95" s="683"/>
      <c r="K95" s="683"/>
      <c r="L95" s="683"/>
      <c r="M95" s="869">
        <f>(M94+N94+O94)</f>
        <v>115.77851999999999</v>
      </c>
      <c r="N95" s="870"/>
      <c r="O95" s="870"/>
      <c r="P95" s="871"/>
    </row>
    <row r="96" spans="1:17" ht="21" thickBot="1" x14ac:dyDescent="0.25">
      <c r="A96" s="852"/>
      <c r="B96" s="904"/>
      <c r="C96" s="382"/>
      <c r="D96" s="9" t="s">
        <v>1243</v>
      </c>
      <c r="E96" s="384"/>
      <c r="F96" s="655"/>
      <c r="G96" s="655"/>
      <c r="H96" s="655"/>
      <c r="I96" s="655"/>
      <c r="J96" s="655"/>
      <c r="K96" s="655"/>
      <c r="L96" s="655"/>
      <c r="M96" s="23">
        <f>M93+M83</f>
        <v>149</v>
      </c>
      <c r="N96" s="23">
        <f>N93+N83</f>
        <v>163</v>
      </c>
      <c r="O96" s="23">
        <f>O93+O83</f>
        <v>221</v>
      </c>
      <c r="P96" s="23">
        <f>P93+P83</f>
        <v>85</v>
      </c>
    </row>
    <row r="97" spans="1:17" ht="30" customHeight="1" thickBot="1" x14ac:dyDescent="0.25">
      <c r="A97" s="601"/>
      <c r="B97" s="585"/>
      <c r="C97" s="585"/>
      <c r="D97" s="602" t="str">
        <f>HYPERLINK("#Оглавление!h6","&lt;&lt;&lt;&lt;&lt;")</f>
        <v>&lt;&lt;&lt;&lt;&lt;</v>
      </c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585"/>
      <c r="Q97" s="100"/>
    </row>
    <row r="98" spans="1:17" ht="48" thickBot="1" x14ac:dyDescent="0.25">
      <c r="A98" s="145">
        <v>44869</v>
      </c>
      <c r="B98" s="23"/>
      <c r="C98" s="364" t="s">
        <v>1309</v>
      </c>
      <c r="D98" s="123" t="s">
        <v>1224</v>
      </c>
      <c r="E98" s="367" t="s">
        <v>1308</v>
      </c>
      <c r="F98" s="475" t="s">
        <v>1381</v>
      </c>
      <c r="G98" s="475" t="s">
        <v>1415</v>
      </c>
      <c r="H98" s="681" t="s">
        <v>1416</v>
      </c>
      <c r="I98" s="475" t="s">
        <v>1417</v>
      </c>
      <c r="J98" s="681" t="s">
        <v>1319</v>
      </c>
      <c r="K98" s="475" t="s">
        <v>1418</v>
      </c>
      <c r="L98" s="475" t="s">
        <v>1419</v>
      </c>
      <c r="M98" s="154">
        <f>'Данные по ТП'!D137</f>
        <v>630</v>
      </c>
      <c r="N98" s="125" t="s">
        <v>1225</v>
      </c>
      <c r="O98" s="124" t="s">
        <v>5</v>
      </c>
      <c r="P98" s="126">
        <f>'Данные по ТП'!F137</f>
        <v>56203</v>
      </c>
    </row>
    <row r="99" spans="1:17" ht="19.5" thickBot="1" x14ac:dyDescent="0.25">
      <c r="A99" s="850" t="s">
        <v>1649</v>
      </c>
      <c r="B99" s="872" t="s">
        <v>105</v>
      </c>
      <c r="C99" s="378">
        <v>1</v>
      </c>
      <c r="D99" s="161" t="s">
        <v>77</v>
      </c>
      <c r="E99" s="392"/>
      <c r="F99" s="655">
        <f>((O99*1.73*220*0.9)/1000)+((N99*1.73*220*0.9)/1000)+((M99*1.73*220*0.9)/1000)</f>
        <v>0</v>
      </c>
      <c r="G99" s="845">
        <v>231</v>
      </c>
      <c r="H99" s="845">
        <v>234</v>
      </c>
      <c r="I99" s="845">
        <v>233</v>
      </c>
      <c r="J99" s="845">
        <v>413</v>
      </c>
      <c r="K99" s="845">
        <v>413</v>
      </c>
      <c r="L99" s="845">
        <v>410</v>
      </c>
      <c r="M99" s="166"/>
      <c r="N99" s="166"/>
      <c r="O99" s="166"/>
      <c r="P99" s="166"/>
    </row>
    <row r="100" spans="1:17" ht="19.5" thickBot="1" x14ac:dyDescent="0.25">
      <c r="A100" s="851"/>
      <c r="B100" s="903"/>
      <c r="C100" s="378">
        <v>2</v>
      </c>
      <c r="D100" s="161" t="s">
        <v>1511</v>
      </c>
      <c r="E100" s="392"/>
      <c r="F100" s="655">
        <f t="shared" ref="F100:F108" si="9">((O100*1.73*220*0.9)/1000)+((N100*1.73*220*0.9)/1000)+((M100*1.73*220*0.9)/1000)</f>
        <v>0</v>
      </c>
      <c r="G100" s="846"/>
      <c r="H100" s="846"/>
      <c r="I100" s="846"/>
      <c r="J100" s="846"/>
      <c r="K100" s="846"/>
      <c r="L100" s="846"/>
      <c r="M100" s="146"/>
      <c r="N100" s="146"/>
      <c r="O100" s="146"/>
      <c r="P100" s="146"/>
    </row>
    <row r="101" spans="1:17" ht="19.5" thickBot="1" x14ac:dyDescent="0.25">
      <c r="A101" s="851"/>
      <c r="B101" s="903"/>
      <c r="C101" s="378">
        <v>3</v>
      </c>
      <c r="D101" s="161" t="s">
        <v>78</v>
      </c>
      <c r="E101" s="392"/>
      <c r="F101" s="655">
        <f t="shared" si="9"/>
        <v>0</v>
      </c>
      <c r="G101" s="655"/>
      <c r="H101" s="655"/>
      <c r="I101" s="655"/>
      <c r="J101" s="655"/>
      <c r="K101" s="655"/>
      <c r="L101" s="655"/>
      <c r="M101" s="146"/>
      <c r="N101" s="146"/>
      <c r="O101" s="146"/>
      <c r="P101" s="146"/>
    </row>
    <row r="102" spans="1:17" ht="19.5" thickBot="1" x14ac:dyDescent="0.25">
      <c r="A102" s="851"/>
      <c r="B102" s="903"/>
      <c r="C102" s="378">
        <v>4</v>
      </c>
      <c r="D102" s="161" t="s">
        <v>1512</v>
      </c>
      <c r="E102" s="392"/>
      <c r="F102" s="655">
        <f t="shared" si="9"/>
        <v>0</v>
      </c>
      <c r="G102" s="655"/>
      <c r="H102" s="655"/>
      <c r="I102" s="655"/>
      <c r="J102" s="655"/>
      <c r="K102" s="655"/>
      <c r="L102" s="655"/>
      <c r="M102" s="146"/>
      <c r="N102" s="146"/>
      <c r="O102" s="146"/>
      <c r="P102" s="146"/>
    </row>
    <row r="103" spans="1:17" ht="19.5" thickBot="1" x14ac:dyDescent="0.25">
      <c r="A103" s="851"/>
      <c r="B103" s="903"/>
      <c r="C103" s="378">
        <v>5</v>
      </c>
      <c r="D103" s="161" t="s">
        <v>79</v>
      </c>
      <c r="E103" s="392"/>
      <c r="F103" s="655">
        <f t="shared" si="9"/>
        <v>0</v>
      </c>
      <c r="G103" s="655"/>
      <c r="H103" s="655"/>
      <c r="I103" s="655"/>
      <c r="J103" s="655"/>
      <c r="K103" s="655"/>
      <c r="L103" s="655"/>
      <c r="M103" s="146"/>
      <c r="N103" s="146"/>
      <c r="O103" s="146"/>
      <c r="P103" s="146"/>
    </row>
    <row r="104" spans="1:17" ht="19.5" thickBot="1" x14ac:dyDescent="0.25">
      <c r="A104" s="851"/>
      <c r="B104" s="903"/>
      <c r="C104" s="378">
        <v>6</v>
      </c>
      <c r="D104" s="161" t="s">
        <v>80</v>
      </c>
      <c r="E104" s="392"/>
      <c r="F104" s="655">
        <f t="shared" si="9"/>
        <v>0</v>
      </c>
      <c r="G104" s="655"/>
      <c r="H104" s="655"/>
      <c r="I104" s="655"/>
      <c r="J104" s="655"/>
      <c r="K104" s="655"/>
      <c r="L104" s="655"/>
      <c r="M104" s="146">
        <v>0</v>
      </c>
      <c r="N104" s="146">
        <v>0</v>
      </c>
      <c r="O104" s="146">
        <v>0</v>
      </c>
      <c r="P104" s="146">
        <v>0</v>
      </c>
    </row>
    <row r="105" spans="1:17" ht="19.5" thickBot="1" x14ac:dyDescent="0.25">
      <c r="A105" s="851"/>
      <c r="B105" s="903"/>
      <c r="C105" s="378">
        <v>7</v>
      </c>
      <c r="D105" s="161" t="s">
        <v>81</v>
      </c>
      <c r="E105" s="392"/>
      <c r="F105" s="655">
        <f t="shared" si="9"/>
        <v>0</v>
      </c>
      <c r="G105" s="655"/>
      <c r="H105" s="655"/>
      <c r="I105" s="655"/>
      <c r="J105" s="655"/>
      <c r="K105" s="655"/>
      <c r="L105" s="655"/>
      <c r="M105" s="146"/>
      <c r="N105" s="146"/>
      <c r="O105" s="146"/>
      <c r="P105" s="146"/>
    </row>
    <row r="106" spans="1:17" ht="19.5" thickBot="1" x14ac:dyDescent="0.25">
      <c r="A106" s="851"/>
      <c r="B106" s="903"/>
      <c r="C106" s="378">
        <v>8</v>
      </c>
      <c r="D106" s="161" t="s">
        <v>849</v>
      </c>
      <c r="E106" s="392"/>
      <c r="F106" s="655">
        <f t="shared" si="9"/>
        <v>10.276200000000001</v>
      </c>
      <c r="G106" s="655"/>
      <c r="H106" s="655"/>
      <c r="I106" s="655"/>
      <c r="J106" s="655"/>
      <c r="K106" s="655"/>
      <c r="L106" s="655"/>
      <c r="M106" s="146">
        <v>22</v>
      </c>
      <c r="N106" s="146">
        <v>0</v>
      </c>
      <c r="O106" s="146">
        <v>8</v>
      </c>
      <c r="P106" s="146">
        <v>15</v>
      </c>
    </row>
    <row r="107" spans="1:17" ht="19.5" thickBot="1" x14ac:dyDescent="0.25">
      <c r="A107" s="851"/>
      <c r="B107" s="903"/>
      <c r="C107" s="378"/>
      <c r="D107" s="161"/>
      <c r="E107" s="392"/>
      <c r="F107" s="655">
        <f t="shared" si="9"/>
        <v>0</v>
      </c>
      <c r="G107" s="655"/>
      <c r="H107" s="655"/>
      <c r="I107" s="655"/>
      <c r="J107" s="655"/>
      <c r="K107" s="655"/>
      <c r="L107" s="655"/>
      <c r="M107" s="146"/>
      <c r="N107" s="146"/>
      <c r="O107" s="146"/>
      <c r="P107" s="146"/>
    </row>
    <row r="108" spans="1:17" ht="19.5" thickBot="1" x14ac:dyDescent="0.25">
      <c r="A108" s="851"/>
      <c r="B108" s="903"/>
      <c r="C108" s="378"/>
      <c r="D108" s="161"/>
      <c r="E108" s="392"/>
      <c r="F108" s="655">
        <f t="shared" si="9"/>
        <v>0</v>
      </c>
      <c r="G108" s="655"/>
      <c r="H108" s="655"/>
      <c r="I108" s="655"/>
      <c r="J108" s="655"/>
      <c r="K108" s="655"/>
      <c r="L108" s="655"/>
      <c r="M108" s="146"/>
      <c r="N108" s="146"/>
      <c r="O108" s="146"/>
      <c r="P108" s="146"/>
    </row>
    <row r="109" spans="1:17" ht="19.5" thickBot="1" x14ac:dyDescent="0.25">
      <c r="A109" s="851"/>
      <c r="B109" s="903"/>
      <c r="C109" s="378"/>
      <c r="D109" s="3" t="s">
        <v>1187</v>
      </c>
      <c r="E109" s="370"/>
      <c r="F109" s="370"/>
      <c r="G109" s="370"/>
      <c r="H109" s="370"/>
      <c r="I109" s="370"/>
      <c r="J109" s="370"/>
      <c r="K109" s="370"/>
      <c r="L109" s="370"/>
      <c r="M109" s="1">
        <f>SUM(M100:M106)</f>
        <v>22</v>
      </c>
      <c r="N109" s="1">
        <f>SUM(N100:N106)</f>
        <v>0</v>
      </c>
      <c r="O109" s="1">
        <f>SUM(O100:O106)</f>
        <v>8</v>
      </c>
      <c r="P109" s="1">
        <f>SUM(P100:P106)</f>
        <v>15</v>
      </c>
    </row>
    <row r="110" spans="1:17" ht="19.5" thickBot="1" x14ac:dyDescent="0.25">
      <c r="A110" s="851"/>
      <c r="B110" s="903"/>
      <c r="C110" s="378"/>
      <c r="D110" s="3" t="s">
        <v>1188</v>
      </c>
      <c r="E110" s="370"/>
      <c r="F110" s="370"/>
      <c r="G110" s="370"/>
      <c r="H110" s="370"/>
      <c r="I110" s="370"/>
      <c r="J110" s="370"/>
      <c r="K110" s="370"/>
      <c r="L110" s="370"/>
      <c r="M110" s="130">
        <f t="shared" ref="M110:O110" si="10">(M109*1.73*220*0.9)/1000</f>
        <v>7.5358800000000006</v>
      </c>
      <c r="N110" s="130">
        <f t="shared" si="10"/>
        <v>0</v>
      </c>
      <c r="O110" s="130">
        <f t="shared" si="10"/>
        <v>2.7403200000000001</v>
      </c>
      <c r="P110" s="131"/>
      <c r="Q110" s="156"/>
    </row>
    <row r="111" spans="1:17" ht="18.75" thickBot="1" x14ac:dyDescent="0.25">
      <c r="A111" s="851"/>
      <c r="B111" s="903"/>
      <c r="C111" s="378"/>
      <c r="D111" s="3" t="s">
        <v>1189</v>
      </c>
      <c r="E111" s="371"/>
      <c r="F111" s="371"/>
      <c r="G111" s="371"/>
      <c r="H111" s="371"/>
      <c r="I111" s="371"/>
      <c r="J111" s="371"/>
      <c r="K111" s="371"/>
      <c r="L111" s="371"/>
      <c r="M111" s="869">
        <f>(M110+N110+O110)</f>
        <v>10.276200000000001</v>
      </c>
      <c r="N111" s="870"/>
      <c r="O111" s="870"/>
      <c r="P111" s="871"/>
      <c r="Q111" s="156"/>
    </row>
    <row r="112" spans="1:17" ht="19.5" thickBot="1" x14ac:dyDescent="0.25">
      <c r="A112" s="851"/>
      <c r="B112" s="903"/>
      <c r="C112" s="381"/>
      <c r="D112" s="898"/>
      <c r="E112" s="899"/>
      <c r="F112" s="899"/>
      <c r="G112" s="899"/>
      <c r="H112" s="899"/>
      <c r="I112" s="899"/>
      <c r="J112" s="899"/>
      <c r="K112" s="899"/>
      <c r="L112" s="899"/>
      <c r="M112" s="899"/>
      <c r="N112" s="899"/>
      <c r="O112" s="899"/>
      <c r="P112" s="900"/>
      <c r="Q112" s="156"/>
    </row>
    <row r="113" spans="1:17" ht="48" thickBot="1" x14ac:dyDescent="0.25">
      <c r="A113" s="851"/>
      <c r="B113" s="903"/>
      <c r="C113" s="364" t="s">
        <v>1309</v>
      </c>
      <c r="D113" s="123" t="s">
        <v>1200</v>
      </c>
      <c r="E113" s="367" t="s">
        <v>1308</v>
      </c>
      <c r="F113" s="475" t="s">
        <v>1381</v>
      </c>
      <c r="G113" s="475" t="s">
        <v>1415</v>
      </c>
      <c r="H113" s="681" t="s">
        <v>1416</v>
      </c>
      <c r="I113" s="475" t="s">
        <v>1417</v>
      </c>
      <c r="J113" s="681" t="s">
        <v>1319</v>
      </c>
      <c r="K113" s="475" t="s">
        <v>1418</v>
      </c>
      <c r="L113" s="475" t="s">
        <v>1419</v>
      </c>
      <c r="M113" s="154" t="str">
        <f>'Данные по ТП'!C29</f>
        <v>ТМ-400/10</v>
      </c>
      <c r="N113" s="125" t="s">
        <v>1225</v>
      </c>
      <c r="O113" s="124" t="s">
        <v>5</v>
      </c>
      <c r="P113" s="126">
        <f>'Данные по ТП'!F29</f>
        <v>64467</v>
      </c>
    </row>
    <row r="114" spans="1:17" ht="19.5" thickBot="1" x14ac:dyDescent="0.25">
      <c r="A114" s="851"/>
      <c r="B114" s="903"/>
      <c r="C114" s="378">
        <v>9</v>
      </c>
      <c r="D114" s="161" t="s">
        <v>18</v>
      </c>
      <c r="E114" s="392"/>
      <c r="F114" s="655">
        <f>((O114*1.73*220*0.9)/1000)+((N114*1.73*220*0.9)/1000)+((M114*1.73*220*0.9)/1000)</f>
        <v>0</v>
      </c>
      <c r="G114" s="845">
        <v>239</v>
      </c>
      <c r="H114" s="845">
        <v>238</v>
      </c>
      <c r="I114" s="845">
        <v>226</v>
      </c>
      <c r="J114" s="845">
        <v>413</v>
      </c>
      <c r="K114" s="845">
        <v>415</v>
      </c>
      <c r="L114" s="845">
        <v>411</v>
      </c>
      <c r="M114" s="146"/>
      <c r="N114" s="146"/>
      <c r="O114" s="146"/>
      <c r="P114" s="146"/>
    </row>
    <row r="115" spans="1:17" ht="19.5" thickBot="1" x14ac:dyDescent="0.25">
      <c r="A115" s="851"/>
      <c r="B115" s="903"/>
      <c r="C115" s="378">
        <v>10</v>
      </c>
      <c r="D115" s="161" t="s">
        <v>82</v>
      </c>
      <c r="E115" s="392"/>
      <c r="F115" s="655">
        <f t="shared" ref="F115:F123" si="11">((O115*1.73*220*0.9)/1000)+((N115*1.73*220*0.9)/1000)+((M115*1.73*220*0.9)/1000)</f>
        <v>3.4254000000000002</v>
      </c>
      <c r="G115" s="846"/>
      <c r="H115" s="846"/>
      <c r="I115" s="846"/>
      <c r="J115" s="846"/>
      <c r="K115" s="846"/>
      <c r="L115" s="846"/>
      <c r="M115" s="146">
        <v>0</v>
      </c>
      <c r="N115" s="146">
        <v>8</v>
      </c>
      <c r="O115" s="146">
        <v>2</v>
      </c>
      <c r="P115" s="146">
        <v>6</v>
      </c>
    </row>
    <row r="116" spans="1:17" ht="19.5" thickBot="1" x14ac:dyDescent="0.25">
      <c r="A116" s="851"/>
      <c r="B116" s="903"/>
      <c r="C116" s="378">
        <v>11</v>
      </c>
      <c r="D116" s="161" t="s">
        <v>83</v>
      </c>
      <c r="E116" s="392"/>
      <c r="F116" s="655">
        <f t="shared" si="11"/>
        <v>0</v>
      </c>
      <c r="G116" s="655"/>
      <c r="H116" s="655"/>
      <c r="I116" s="655"/>
      <c r="J116" s="655"/>
      <c r="K116" s="655"/>
      <c r="L116" s="655"/>
      <c r="M116" s="146"/>
      <c r="N116" s="146"/>
      <c r="O116" s="146"/>
      <c r="P116" s="146"/>
    </row>
    <row r="117" spans="1:17" ht="19.5" thickBot="1" x14ac:dyDescent="0.25">
      <c r="A117" s="851"/>
      <c r="B117" s="903"/>
      <c r="C117" s="378">
        <v>12</v>
      </c>
      <c r="D117" s="161" t="s">
        <v>84</v>
      </c>
      <c r="E117" s="392"/>
      <c r="F117" s="655">
        <f t="shared" si="11"/>
        <v>0</v>
      </c>
      <c r="G117" s="655"/>
      <c r="H117" s="655"/>
      <c r="I117" s="655"/>
      <c r="J117" s="655"/>
      <c r="K117" s="655"/>
      <c r="L117" s="655"/>
      <c r="M117" s="146">
        <v>0</v>
      </c>
      <c r="N117" s="146">
        <v>0</v>
      </c>
      <c r="O117" s="146">
        <v>0</v>
      </c>
      <c r="P117" s="146">
        <v>0</v>
      </c>
    </row>
    <row r="118" spans="1:17" ht="19.5" thickBot="1" x14ac:dyDescent="0.25">
      <c r="A118" s="851"/>
      <c r="B118" s="903"/>
      <c r="C118" s="378">
        <v>13</v>
      </c>
      <c r="D118" s="161" t="s">
        <v>1562</v>
      </c>
      <c r="E118" s="392"/>
      <c r="F118" s="655">
        <f t="shared" si="11"/>
        <v>33.568919999999999</v>
      </c>
      <c r="G118" s="655"/>
      <c r="H118" s="655"/>
      <c r="I118" s="655"/>
      <c r="J118" s="655"/>
      <c r="K118" s="655"/>
      <c r="L118" s="655"/>
      <c r="M118" s="146">
        <v>0</v>
      </c>
      <c r="N118" s="146">
        <v>35</v>
      </c>
      <c r="O118" s="146">
        <v>63</v>
      </c>
      <c r="P118" s="146">
        <v>38</v>
      </c>
    </row>
    <row r="119" spans="1:17" ht="19.5" thickBot="1" x14ac:dyDescent="0.25">
      <c r="A119" s="851"/>
      <c r="B119" s="903"/>
      <c r="C119" s="378">
        <v>14</v>
      </c>
      <c r="D119" s="161" t="s">
        <v>1457</v>
      </c>
      <c r="E119" s="392"/>
      <c r="F119" s="655">
        <f t="shared" si="11"/>
        <v>11.988900000000001</v>
      </c>
      <c r="G119" s="655"/>
      <c r="H119" s="655"/>
      <c r="I119" s="655"/>
      <c r="J119" s="655"/>
      <c r="K119" s="655"/>
      <c r="L119" s="655"/>
      <c r="M119" s="146">
        <v>5</v>
      </c>
      <c r="N119" s="146">
        <v>22</v>
      </c>
      <c r="O119" s="146">
        <v>8</v>
      </c>
      <c r="P119" s="146">
        <v>19</v>
      </c>
    </row>
    <row r="120" spans="1:17" ht="19.5" thickBot="1" x14ac:dyDescent="0.25">
      <c r="A120" s="851"/>
      <c r="B120" s="903"/>
      <c r="C120" s="378">
        <v>15</v>
      </c>
      <c r="D120" s="161" t="s">
        <v>86</v>
      </c>
      <c r="E120" s="392"/>
      <c r="F120" s="655">
        <f t="shared" si="11"/>
        <v>0</v>
      </c>
      <c r="G120" s="655"/>
      <c r="H120" s="655"/>
      <c r="I120" s="655"/>
      <c r="J120" s="655"/>
      <c r="K120" s="655"/>
      <c r="L120" s="655"/>
      <c r="M120" s="146"/>
      <c r="N120" s="146"/>
      <c r="O120" s="146"/>
      <c r="P120" s="146"/>
    </row>
    <row r="121" spans="1:17" ht="19.5" thickBot="1" x14ac:dyDescent="0.25">
      <c r="A121" s="851"/>
      <c r="B121" s="903"/>
      <c r="C121" s="378">
        <v>16</v>
      </c>
      <c r="D121" s="161" t="s">
        <v>850</v>
      </c>
      <c r="E121" s="392"/>
      <c r="F121" s="655">
        <f t="shared" si="11"/>
        <v>4.1104799999999999</v>
      </c>
      <c r="G121" s="655"/>
      <c r="H121" s="655"/>
      <c r="I121" s="655"/>
      <c r="J121" s="655"/>
      <c r="K121" s="655"/>
      <c r="L121" s="655"/>
      <c r="M121" s="146">
        <v>4</v>
      </c>
      <c r="N121" s="146">
        <v>4</v>
      </c>
      <c r="O121" s="146">
        <v>4</v>
      </c>
      <c r="P121" s="146">
        <v>0</v>
      </c>
    </row>
    <row r="122" spans="1:17" ht="19.5" thickBot="1" x14ac:dyDescent="0.25">
      <c r="A122" s="851"/>
      <c r="B122" s="903"/>
      <c r="C122" s="378"/>
      <c r="D122" s="161"/>
      <c r="E122" s="392"/>
      <c r="F122" s="655">
        <f t="shared" si="11"/>
        <v>0</v>
      </c>
      <c r="G122" s="655"/>
      <c r="H122" s="655"/>
      <c r="I122" s="655"/>
      <c r="J122" s="655"/>
      <c r="K122" s="655"/>
      <c r="L122" s="655"/>
      <c r="M122" s="146"/>
      <c r="N122" s="146"/>
      <c r="O122" s="146"/>
      <c r="P122" s="146"/>
    </row>
    <row r="123" spans="1:17" ht="19.5" thickBot="1" x14ac:dyDescent="0.25">
      <c r="A123" s="851"/>
      <c r="B123" s="903"/>
      <c r="C123" s="378"/>
      <c r="D123" s="161"/>
      <c r="E123" s="392"/>
      <c r="F123" s="655">
        <f t="shared" si="11"/>
        <v>0</v>
      </c>
      <c r="G123" s="655"/>
      <c r="H123" s="655"/>
      <c r="I123" s="655"/>
      <c r="J123" s="655"/>
      <c r="K123" s="655"/>
      <c r="L123" s="655"/>
      <c r="M123" s="146"/>
      <c r="N123" s="146"/>
      <c r="O123" s="146"/>
      <c r="P123" s="146"/>
    </row>
    <row r="124" spans="1:17" ht="19.5" thickBot="1" x14ac:dyDescent="0.25">
      <c r="A124" s="851"/>
      <c r="B124" s="903"/>
      <c r="C124" s="378"/>
      <c r="D124" s="3" t="s">
        <v>1186</v>
      </c>
      <c r="E124" s="370"/>
      <c r="F124" s="370"/>
      <c r="G124" s="370"/>
      <c r="H124" s="370"/>
      <c r="I124" s="370"/>
      <c r="J124" s="370"/>
      <c r="K124" s="370"/>
      <c r="L124" s="370"/>
      <c r="M124" s="1">
        <f>SUM(M115:M123)</f>
        <v>9</v>
      </c>
      <c r="N124" s="1">
        <f>SUM(N115:N123)</f>
        <v>69</v>
      </c>
      <c r="O124" s="1">
        <f>SUM(O115:O123)</f>
        <v>77</v>
      </c>
      <c r="P124" s="1">
        <f>SUM(P115:P123)</f>
        <v>63</v>
      </c>
    </row>
    <row r="125" spans="1:17" ht="19.5" thickBot="1" x14ac:dyDescent="0.25">
      <c r="A125" s="851"/>
      <c r="B125" s="903"/>
      <c r="C125" s="378"/>
      <c r="D125" s="3" t="s">
        <v>1188</v>
      </c>
      <c r="E125" s="370"/>
      <c r="F125" s="370"/>
      <c r="G125" s="370"/>
      <c r="H125" s="370"/>
      <c r="I125" s="370"/>
      <c r="J125" s="370"/>
      <c r="K125" s="370"/>
      <c r="L125" s="370"/>
      <c r="M125" s="130">
        <f t="shared" ref="M125" si="12">(M124*1.73*220*0.9)/1000</f>
        <v>3.0828600000000002</v>
      </c>
      <c r="N125" s="130">
        <f t="shared" ref="N125" si="13">(N124*1.73*220*0.9)/1000</f>
        <v>23.635260000000002</v>
      </c>
      <c r="O125" s="130">
        <f t="shared" ref="O125" si="14">(O124*1.73*220*0.9)/1000</f>
        <v>26.375580000000003</v>
      </c>
      <c r="P125" s="131"/>
      <c r="Q125" s="156"/>
    </row>
    <row r="126" spans="1:17" ht="18.75" thickBot="1" x14ac:dyDescent="0.25">
      <c r="A126" s="851"/>
      <c r="B126" s="903"/>
      <c r="C126" s="378"/>
      <c r="D126" s="3" t="s">
        <v>1190</v>
      </c>
      <c r="E126" s="371"/>
      <c r="F126" s="371"/>
      <c r="G126" s="371"/>
      <c r="H126" s="371"/>
      <c r="I126" s="371"/>
      <c r="J126" s="371"/>
      <c r="K126" s="371"/>
      <c r="L126" s="371"/>
      <c r="M126" s="869">
        <f>(M125+N125+O125)</f>
        <v>53.093700000000005</v>
      </c>
      <c r="N126" s="870"/>
      <c r="O126" s="870"/>
      <c r="P126" s="871"/>
    </row>
    <row r="127" spans="1:17" ht="19.5" thickBot="1" x14ac:dyDescent="0.25">
      <c r="A127" s="851"/>
      <c r="B127" s="903"/>
      <c r="C127" s="378"/>
      <c r="D127" s="25"/>
      <c r="E127" s="370"/>
      <c r="F127" s="370"/>
      <c r="G127" s="370"/>
      <c r="H127" s="370"/>
      <c r="I127" s="370"/>
      <c r="J127" s="370"/>
      <c r="K127" s="370"/>
      <c r="L127" s="370"/>
      <c r="M127" s="1"/>
      <c r="N127" s="1"/>
      <c r="O127" s="1"/>
      <c r="P127" s="1"/>
    </row>
    <row r="128" spans="1:17" ht="21" thickBot="1" x14ac:dyDescent="0.25">
      <c r="A128" s="852"/>
      <c r="B128" s="904"/>
      <c r="C128" s="382"/>
      <c r="D128" s="9" t="s">
        <v>53</v>
      </c>
      <c r="E128" s="384"/>
      <c r="F128" s="384"/>
      <c r="G128" s="384"/>
      <c r="H128" s="384"/>
      <c r="I128" s="384"/>
      <c r="J128" s="384"/>
      <c r="K128" s="384"/>
      <c r="L128" s="384"/>
      <c r="M128" s="10">
        <f>M124+M109</f>
        <v>31</v>
      </c>
      <c r="N128" s="10">
        <f>N124+N109</f>
        <v>69</v>
      </c>
      <c r="O128" s="10">
        <f>O124+O109</f>
        <v>85</v>
      </c>
      <c r="P128" s="10">
        <f>P124+P109</f>
        <v>78</v>
      </c>
    </row>
    <row r="129" spans="1:18" ht="37.5" customHeight="1" thickBot="1" x14ac:dyDescent="0.25">
      <c r="A129" s="600"/>
      <c r="B129" s="586"/>
      <c r="C129" s="586"/>
      <c r="D129" s="602" t="str">
        <f>HYPERLINK("#Оглавление!h6","&lt;&lt;&lt;&lt;&lt;")</f>
        <v>&lt;&lt;&lt;&lt;&lt;</v>
      </c>
      <c r="E129" s="586"/>
      <c r="F129" s="643"/>
      <c r="G129" s="643"/>
      <c r="H129" s="643"/>
      <c r="I129" s="643"/>
      <c r="J129" s="643"/>
      <c r="K129" s="643"/>
      <c r="L129" s="643"/>
      <c r="M129" s="586"/>
      <c r="N129" s="586"/>
      <c r="O129" s="586"/>
      <c r="P129" s="586"/>
      <c r="Q129" s="100"/>
    </row>
    <row r="130" spans="1:18" ht="48" thickBot="1" x14ac:dyDescent="0.25">
      <c r="A130" s="145">
        <v>44870</v>
      </c>
      <c r="B130" s="23"/>
      <c r="C130" s="364" t="s">
        <v>1309</v>
      </c>
      <c r="D130" s="123" t="s">
        <v>1224</v>
      </c>
      <c r="E130" s="367" t="s">
        <v>1308</v>
      </c>
      <c r="F130" s="475" t="s">
        <v>1381</v>
      </c>
      <c r="G130" s="475" t="s">
        <v>1415</v>
      </c>
      <c r="H130" s="681" t="s">
        <v>1416</v>
      </c>
      <c r="I130" s="475" t="s">
        <v>1417</v>
      </c>
      <c r="J130" s="681" t="s">
        <v>1319</v>
      </c>
      <c r="K130" s="475" t="s">
        <v>1418</v>
      </c>
      <c r="L130" s="475" t="s">
        <v>1419</v>
      </c>
      <c r="M130" s="154" t="str">
        <f>'Данные по ТП'!C30</f>
        <v>ТМ-250/10</v>
      </c>
      <c r="N130" s="125" t="s">
        <v>1225</v>
      </c>
      <c r="O130" s="124" t="s">
        <v>5</v>
      </c>
      <c r="P130" s="126">
        <f>'Данные по ТП'!F30</f>
        <v>13438</v>
      </c>
    </row>
    <row r="131" spans="1:18" ht="24" customHeight="1" thickBot="1" x14ac:dyDescent="0.25">
      <c r="A131" s="850" t="s">
        <v>1698</v>
      </c>
      <c r="B131" s="872" t="s">
        <v>107</v>
      </c>
      <c r="C131" s="378">
        <v>1</v>
      </c>
      <c r="D131" s="161"/>
      <c r="E131" s="392"/>
      <c r="F131" s="655">
        <f>((O131*1.73*220*0.9)/1000)+((N131*1.73*220*0.9)/1000)+((M131*1.73*220*0.9)/1000)</f>
        <v>0</v>
      </c>
      <c r="G131" s="845"/>
      <c r="H131" s="845"/>
      <c r="I131" s="845"/>
      <c r="J131" s="845"/>
      <c r="K131" s="845"/>
      <c r="L131" s="845"/>
      <c r="M131" s="146"/>
      <c r="N131" s="146"/>
      <c r="O131" s="146"/>
      <c r="P131" s="146"/>
    </row>
    <row r="132" spans="1:18" ht="19.5" thickBot="1" x14ac:dyDescent="0.25">
      <c r="A132" s="888"/>
      <c r="B132" s="896"/>
      <c r="C132" s="378">
        <v>2</v>
      </c>
      <c r="D132" s="161"/>
      <c r="E132" s="392"/>
      <c r="F132" s="655">
        <f t="shared" ref="F132:F135" si="15">((O132*1.73*220*0.9)/1000)+((N132*1.73*220*0.9)/1000)+((M132*1.73*220*0.9)/1000)</f>
        <v>0</v>
      </c>
      <c r="G132" s="846"/>
      <c r="H132" s="846"/>
      <c r="I132" s="846"/>
      <c r="J132" s="846"/>
      <c r="K132" s="846"/>
      <c r="L132" s="846"/>
      <c r="M132" s="146"/>
      <c r="N132" s="146"/>
      <c r="O132" s="146"/>
      <c r="P132" s="146"/>
    </row>
    <row r="133" spans="1:18" ht="19.5" thickBot="1" x14ac:dyDescent="0.25">
      <c r="A133" s="888"/>
      <c r="B133" s="896"/>
      <c r="C133" s="378">
        <v>3</v>
      </c>
      <c r="D133" s="161"/>
      <c r="E133" s="392"/>
      <c r="F133" s="655">
        <f t="shared" si="15"/>
        <v>0</v>
      </c>
      <c r="G133" s="655"/>
      <c r="H133" s="655"/>
      <c r="I133" s="655"/>
      <c r="J133" s="655"/>
      <c r="K133" s="655"/>
      <c r="L133" s="655"/>
      <c r="M133" s="146"/>
      <c r="N133" s="146"/>
      <c r="O133" s="146"/>
      <c r="P133" s="146"/>
    </row>
    <row r="134" spans="1:18" ht="19.5" thickBot="1" x14ac:dyDescent="0.25">
      <c r="A134" s="888"/>
      <c r="B134" s="896"/>
      <c r="C134" s="378">
        <v>4</v>
      </c>
      <c r="D134" s="161"/>
      <c r="E134" s="392"/>
      <c r="F134" s="655">
        <f t="shared" si="15"/>
        <v>0</v>
      </c>
      <c r="G134" s="655"/>
      <c r="H134" s="655"/>
      <c r="I134" s="655"/>
      <c r="J134" s="655"/>
      <c r="K134" s="655"/>
      <c r="L134" s="655"/>
      <c r="M134" s="146"/>
      <c r="N134" s="146"/>
      <c r="O134" s="146"/>
      <c r="P134" s="146"/>
    </row>
    <row r="135" spans="1:18" ht="19.5" thickBot="1" x14ac:dyDescent="0.25">
      <c r="A135" s="888"/>
      <c r="B135" s="896"/>
      <c r="C135" s="378">
        <v>5</v>
      </c>
      <c r="D135" s="161"/>
      <c r="E135" s="392"/>
      <c r="F135" s="655">
        <f t="shared" si="15"/>
        <v>0</v>
      </c>
      <c r="G135" s="655"/>
      <c r="H135" s="655"/>
      <c r="I135" s="655"/>
      <c r="J135" s="655"/>
      <c r="K135" s="655"/>
      <c r="L135" s="655"/>
      <c r="M135" s="146"/>
      <c r="N135" s="146"/>
      <c r="O135" s="146"/>
      <c r="P135" s="146"/>
    </row>
    <row r="136" spans="1:18" ht="18.75" thickBot="1" x14ac:dyDescent="0.3">
      <c r="A136" s="888"/>
      <c r="B136" s="896"/>
      <c r="C136" s="378"/>
      <c r="D136" s="3" t="s">
        <v>1187</v>
      </c>
      <c r="E136" s="370"/>
      <c r="F136" s="655"/>
      <c r="G136" s="655"/>
      <c r="H136" s="655"/>
      <c r="I136" s="655"/>
      <c r="J136" s="655"/>
      <c r="K136" s="655"/>
      <c r="L136" s="655"/>
      <c r="M136" s="26">
        <f>SUM(M131:M133)</f>
        <v>0</v>
      </c>
      <c r="N136" s="26">
        <f>SUM(N131:N133)</f>
        <v>0</v>
      </c>
      <c r="O136" s="26">
        <f>SUM(O131:O133)</f>
        <v>0</v>
      </c>
      <c r="P136" s="26">
        <f>SUM(P131:P133)</f>
        <v>0</v>
      </c>
    </row>
    <row r="137" spans="1:18" ht="19.5" thickBot="1" x14ac:dyDescent="0.25">
      <c r="A137" s="888"/>
      <c r="B137" s="896"/>
      <c r="C137" s="378"/>
      <c r="D137" s="3" t="s">
        <v>1188</v>
      </c>
      <c r="E137" s="370"/>
      <c r="F137" s="655"/>
      <c r="G137" s="655"/>
      <c r="H137" s="655"/>
      <c r="I137" s="655"/>
      <c r="J137" s="655"/>
      <c r="K137" s="655"/>
      <c r="L137" s="655"/>
      <c r="M137" s="130">
        <f t="shared" ref="M137" si="16">(M136*1.73*220*0.9)/1000</f>
        <v>0</v>
      </c>
      <c r="N137" s="130">
        <f t="shared" ref="N137" si="17">(N136*1.73*220*0.9)/1000</f>
        <v>0</v>
      </c>
      <c r="O137" s="130">
        <f t="shared" ref="O137" si="18">(O136*1.73*220*0.9)/1000</f>
        <v>0</v>
      </c>
      <c r="P137" s="131"/>
      <c r="Q137" s="156"/>
    </row>
    <row r="138" spans="1:18" ht="18.75" thickBot="1" x14ac:dyDescent="0.25">
      <c r="A138" s="888"/>
      <c r="B138" s="896"/>
      <c r="C138" s="378"/>
      <c r="D138" s="3" t="s">
        <v>1189</v>
      </c>
      <c r="E138" s="371"/>
      <c r="F138" s="371"/>
      <c r="G138" s="371"/>
      <c r="H138" s="371"/>
      <c r="I138" s="371"/>
      <c r="J138" s="371"/>
      <c r="K138" s="371"/>
      <c r="L138" s="371"/>
      <c r="M138" s="869">
        <f>(M137+N137+O137)</f>
        <v>0</v>
      </c>
      <c r="N138" s="870"/>
      <c r="O138" s="870"/>
      <c r="P138" s="871"/>
      <c r="Q138" s="156"/>
    </row>
    <row r="139" spans="1:18" ht="19.5" thickBot="1" x14ac:dyDescent="0.25">
      <c r="A139" s="888"/>
      <c r="B139" s="896"/>
      <c r="C139" s="381"/>
      <c r="D139" s="898"/>
      <c r="E139" s="899"/>
      <c r="F139" s="899"/>
      <c r="G139" s="899"/>
      <c r="H139" s="899"/>
      <c r="I139" s="899"/>
      <c r="J139" s="899"/>
      <c r="K139" s="899"/>
      <c r="L139" s="899"/>
      <c r="M139" s="899"/>
      <c r="N139" s="899"/>
      <c r="O139" s="899"/>
      <c r="P139" s="900"/>
      <c r="Q139" s="156"/>
    </row>
    <row r="140" spans="1:18" ht="48" thickBot="1" x14ac:dyDescent="0.25">
      <c r="A140" s="888"/>
      <c r="B140" s="896"/>
      <c r="C140" s="364" t="s">
        <v>1309</v>
      </c>
      <c r="D140" s="123" t="s">
        <v>1200</v>
      </c>
      <c r="E140" s="367" t="s">
        <v>1308</v>
      </c>
      <c r="F140" s="475" t="s">
        <v>1381</v>
      </c>
      <c r="G140" s="475" t="s">
        <v>1415</v>
      </c>
      <c r="H140" s="681" t="s">
        <v>1416</v>
      </c>
      <c r="I140" s="475" t="s">
        <v>1417</v>
      </c>
      <c r="J140" s="681" t="s">
        <v>1319</v>
      </c>
      <c r="K140" s="475" t="s">
        <v>1418</v>
      </c>
      <c r="L140" s="475" t="s">
        <v>1419</v>
      </c>
      <c r="M140" s="154" t="str">
        <f>'Данные по ТП'!C31</f>
        <v>ТМ-250/10</v>
      </c>
      <c r="N140" s="125" t="s">
        <v>1225</v>
      </c>
      <c r="O140" s="124" t="s">
        <v>5</v>
      </c>
      <c r="P140" s="126">
        <f>'Данные по ТП'!F31</f>
        <v>10322</v>
      </c>
    </row>
    <row r="141" spans="1:18" ht="19.5" thickBot="1" x14ac:dyDescent="0.35">
      <c r="A141" s="888"/>
      <c r="B141" s="896"/>
      <c r="C141" s="383">
        <v>10</v>
      </c>
      <c r="D141" s="168"/>
      <c r="E141" s="396"/>
      <c r="F141" s="655">
        <f>((O141*1.73*220*0.9)/1000)+((N141*1.73*220*0.9)/1000)+((M141*1.73*220*0.9)/1000)</f>
        <v>0</v>
      </c>
      <c r="G141" s="845"/>
      <c r="H141" s="845"/>
      <c r="I141" s="845"/>
      <c r="J141" s="845"/>
      <c r="K141" s="845"/>
      <c r="L141" s="845"/>
      <c r="M141" s="146"/>
      <c r="N141" s="146"/>
      <c r="O141" s="146"/>
      <c r="P141" s="146"/>
    </row>
    <row r="142" spans="1:18" ht="19.5" thickBot="1" x14ac:dyDescent="0.35">
      <c r="A142" s="888"/>
      <c r="B142" s="896"/>
      <c r="C142" s="383">
        <v>11</v>
      </c>
      <c r="D142" s="168"/>
      <c r="E142" s="396"/>
      <c r="F142" s="655">
        <f t="shared" ref="F142:F146" si="19">((O142*1.73*220*0.9)/1000)+((N142*1.73*220*0.9)/1000)+((M142*1.73*220*0.9)/1000)</f>
        <v>0</v>
      </c>
      <c r="G142" s="846"/>
      <c r="H142" s="846"/>
      <c r="I142" s="846"/>
      <c r="J142" s="846"/>
      <c r="K142" s="846"/>
      <c r="L142" s="846"/>
      <c r="M142" s="146"/>
      <c r="N142" s="146"/>
      <c r="O142" s="146"/>
      <c r="P142" s="146"/>
    </row>
    <row r="143" spans="1:18" ht="19.5" thickBot="1" x14ac:dyDescent="0.25">
      <c r="A143" s="888"/>
      <c r="B143" s="896"/>
      <c r="C143" s="378">
        <v>12</v>
      </c>
      <c r="D143" s="161"/>
      <c r="E143" s="392"/>
      <c r="F143" s="655">
        <f t="shared" si="19"/>
        <v>0</v>
      </c>
      <c r="G143" s="655"/>
      <c r="H143" s="655"/>
      <c r="I143" s="655"/>
      <c r="J143" s="655"/>
      <c r="K143" s="655"/>
      <c r="L143" s="655"/>
      <c r="M143" s="146"/>
      <c r="N143" s="146"/>
      <c r="O143" s="146"/>
      <c r="P143" s="146"/>
      <c r="R143" s="157"/>
    </row>
    <row r="144" spans="1:18" ht="19.5" thickBot="1" x14ac:dyDescent="0.25">
      <c r="A144" s="888"/>
      <c r="B144" s="896"/>
      <c r="C144" s="378">
        <v>13</v>
      </c>
      <c r="D144" s="161"/>
      <c r="E144" s="392"/>
      <c r="F144" s="655">
        <f t="shared" si="19"/>
        <v>0</v>
      </c>
      <c r="G144" s="655"/>
      <c r="H144" s="655"/>
      <c r="I144" s="655"/>
      <c r="J144" s="655"/>
      <c r="K144" s="655"/>
      <c r="L144" s="655"/>
      <c r="M144" s="146"/>
      <c r="N144" s="146"/>
      <c r="O144" s="146"/>
      <c r="P144" s="146"/>
      <c r="R144" s="157"/>
    </row>
    <row r="145" spans="1:18" ht="19.5" thickBot="1" x14ac:dyDescent="0.25">
      <c r="A145" s="888"/>
      <c r="B145" s="896"/>
      <c r="C145" s="378">
        <v>14</v>
      </c>
      <c r="D145" s="161"/>
      <c r="E145" s="392"/>
      <c r="F145" s="655">
        <f t="shared" si="19"/>
        <v>0</v>
      </c>
      <c r="G145" s="655"/>
      <c r="H145" s="655"/>
      <c r="I145" s="655"/>
      <c r="J145" s="655"/>
      <c r="K145" s="655"/>
      <c r="L145" s="655"/>
      <c r="M145" s="146"/>
      <c r="N145" s="146"/>
      <c r="O145" s="146"/>
      <c r="P145" s="146"/>
      <c r="R145" s="157"/>
    </row>
    <row r="146" spans="1:18" ht="19.5" thickBot="1" x14ac:dyDescent="0.25">
      <c r="A146" s="888"/>
      <c r="B146" s="896"/>
      <c r="C146" s="378">
        <v>15</v>
      </c>
      <c r="D146" s="161"/>
      <c r="E146" s="392"/>
      <c r="F146" s="655">
        <f t="shared" si="19"/>
        <v>0</v>
      </c>
      <c r="G146" s="655"/>
      <c r="H146" s="655"/>
      <c r="I146" s="655"/>
      <c r="J146" s="655"/>
      <c r="K146" s="655"/>
      <c r="L146" s="655"/>
      <c r="M146" s="146"/>
      <c r="N146" s="146"/>
      <c r="O146" s="146"/>
      <c r="P146" s="146"/>
      <c r="R146" s="157"/>
    </row>
    <row r="147" spans="1:18" ht="19.5" thickBot="1" x14ac:dyDescent="0.25">
      <c r="A147" s="888"/>
      <c r="B147" s="896"/>
      <c r="C147" s="378">
        <v>16</v>
      </c>
      <c r="D147" s="161"/>
      <c r="E147" s="392"/>
      <c r="F147" s="655"/>
      <c r="G147" s="655"/>
      <c r="H147" s="655"/>
      <c r="I147" s="655"/>
      <c r="J147" s="655"/>
      <c r="K147" s="655"/>
      <c r="L147" s="655"/>
      <c r="M147" s="146"/>
      <c r="N147" s="146"/>
      <c r="O147" s="146"/>
      <c r="P147" s="146"/>
      <c r="R147" s="157"/>
    </row>
    <row r="148" spans="1:18" ht="18.75" thickBot="1" x14ac:dyDescent="0.3">
      <c r="A148" s="888"/>
      <c r="B148" s="896"/>
      <c r="C148" s="378"/>
      <c r="D148" s="3" t="s">
        <v>1186</v>
      </c>
      <c r="E148" s="370"/>
      <c r="F148" s="655"/>
      <c r="G148" s="655"/>
      <c r="H148" s="655"/>
      <c r="I148" s="655"/>
      <c r="J148" s="655"/>
      <c r="K148" s="655"/>
      <c r="L148" s="655"/>
      <c r="M148" s="26">
        <f>SUM(M141:M145)</f>
        <v>0</v>
      </c>
      <c r="N148" s="26">
        <f>SUM(N141:N145)</f>
        <v>0</v>
      </c>
      <c r="O148" s="26">
        <f>SUM(O141:O145)</f>
        <v>0</v>
      </c>
      <c r="P148" s="26">
        <f>SUM(P141:P145)</f>
        <v>0</v>
      </c>
      <c r="R148" s="158"/>
    </row>
    <row r="149" spans="1:18" ht="19.5" thickBot="1" x14ac:dyDescent="0.3">
      <c r="A149" s="888"/>
      <c r="B149" s="896"/>
      <c r="C149" s="378"/>
      <c r="D149" s="3" t="s">
        <v>1188</v>
      </c>
      <c r="E149" s="370"/>
      <c r="F149" s="370"/>
      <c r="G149" s="370"/>
      <c r="H149" s="370"/>
      <c r="I149" s="370"/>
      <c r="J149" s="370"/>
      <c r="K149" s="370"/>
      <c r="L149" s="370"/>
      <c r="M149" s="130">
        <f t="shared" ref="M149" si="20">(M148*1.73*220*0.9)/1000</f>
        <v>0</v>
      </c>
      <c r="N149" s="130">
        <f t="shared" ref="N149" si="21">(N148*1.73*220*0.9)/1000</f>
        <v>0</v>
      </c>
      <c r="O149" s="130">
        <f t="shared" ref="O149" si="22">(O148*1.73*220*0.9)/1000</f>
        <v>0</v>
      </c>
      <c r="P149" s="131"/>
      <c r="Q149" s="156"/>
      <c r="R149" s="158"/>
    </row>
    <row r="150" spans="1:18" ht="18.75" thickBot="1" x14ac:dyDescent="0.3">
      <c r="A150" s="888"/>
      <c r="B150" s="896"/>
      <c r="C150" s="378"/>
      <c r="D150" s="3" t="s">
        <v>1190</v>
      </c>
      <c r="E150" s="371"/>
      <c r="F150" s="371"/>
      <c r="G150" s="371"/>
      <c r="H150" s="371"/>
      <c r="I150" s="371"/>
      <c r="J150" s="371"/>
      <c r="K150" s="371"/>
      <c r="L150" s="371"/>
      <c r="M150" s="869">
        <f>(M149+N149+O149)</f>
        <v>0</v>
      </c>
      <c r="N150" s="870"/>
      <c r="O150" s="870"/>
      <c r="P150" s="871"/>
      <c r="R150" s="158"/>
    </row>
    <row r="151" spans="1:18" ht="21" thickBot="1" x14ac:dyDescent="0.25">
      <c r="A151" s="889"/>
      <c r="B151" s="897"/>
      <c r="C151" s="382"/>
      <c r="D151" s="9" t="s">
        <v>53</v>
      </c>
      <c r="E151" s="384"/>
      <c r="F151" s="384"/>
      <c r="G151" s="384"/>
      <c r="H151" s="384"/>
      <c r="I151" s="384"/>
      <c r="J151" s="384"/>
      <c r="K151" s="384"/>
      <c r="L151" s="384"/>
      <c r="M151" s="10">
        <f>M148+M136</f>
        <v>0</v>
      </c>
      <c r="N151" s="10">
        <f>N148+N136</f>
        <v>0</v>
      </c>
      <c r="O151" s="10">
        <f>O148+O136</f>
        <v>0</v>
      </c>
      <c r="P151" s="10">
        <f>P148+P136</f>
        <v>0</v>
      </c>
    </row>
    <row r="152" spans="1:18" ht="39" customHeight="1" thickBot="1" x14ac:dyDescent="0.25">
      <c r="A152" s="584"/>
      <c r="B152" s="585"/>
      <c r="C152" s="585"/>
      <c r="D152" s="602" t="str">
        <f>HYPERLINK("#Оглавление!h6","&lt;&lt;&lt;&lt;&lt;")</f>
        <v>&lt;&lt;&lt;&lt;&lt;</v>
      </c>
      <c r="E152" s="585"/>
      <c r="F152" s="585"/>
      <c r="G152" s="585"/>
      <c r="H152" s="585"/>
      <c r="I152" s="585"/>
      <c r="J152" s="585"/>
      <c r="K152" s="585"/>
      <c r="L152" s="585"/>
      <c r="M152" s="585"/>
      <c r="N152" s="585"/>
      <c r="O152" s="585"/>
      <c r="P152" s="585"/>
      <c r="Q152" s="100"/>
    </row>
    <row r="153" spans="1:18" ht="48" thickBot="1" x14ac:dyDescent="0.25">
      <c r="A153" s="145">
        <v>44870</v>
      </c>
      <c r="B153" s="23"/>
      <c r="C153" s="364" t="s">
        <v>1309</v>
      </c>
      <c r="D153" s="123" t="s">
        <v>1224</v>
      </c>
      <c r="E153" s="367" t="s">
        <v>1308</v>
      </c>
      <c r="F153" s="475" t="s">
        <v>1381</v>
      </c>
      <c r="G153" s="475" t="s">
        <v>1415</v>
      </c>
      <c r="H153" s="681" t="s">
        <v>1416</v>
      </c>
      <c r="I153" s="475" t="s">
        <v>1417</v>
      </c>
      <c r="J153" s="681" t="s">
        <v>1319</v>
      </c>
      <c r="K153" s="475" t="s">
        <v>1418</v>
      </c>
      <c r="L153" s="475" t="s">
        <v>1419</v>
      </c>
      <c r="M153" s="154" t="str">
        <f>'Данные по ТП'!C32</f>
        <v>ТМ-630/10</v>
      </c>
      <c r="N153" s="125" t="s">
        <v>1225</v>
      </c>
      <c r="O153" s="124" t="s">
        <v>5</v>
      </c>
      <c r="P153" s="126">
        <f>'Данные по ТП'!F32</f>
        <v>18792</v>
      </c>
    </row>
    <row r="154" spans="1:18" ht="19.5" customHeight="1" thickBot="1" x14ac:dyDescent="0.25">
      <c r="A154" s="850" t="s">
        <v>1698</v>
      </c>
      <c r="B154" s="872" t="s">
        <v>106</v>
      </c>
      <c r="C154" s="378">
        <v>1</v>
      </c>
      <c r="D154" s="167" t="s">
        <v>400</v>
      </c>
      <c r="E154" s="395"/>
      <c r="F154" s="655">
        <f>((O154*1.73*220*0.9)/1000)+((N154*1.73*220*0.9)/1000)+((M154*1.73*220*0.9)/1000)</f>
        <v>0</v>
      </c>
      <c r="G154" s="845"/>
      <c r="H154" s="845"/>
      <c r="I154" s="845"/>
      <c r="J154" s="845"/>
      <c r="K154" s="845"/>
      <c r="L154" s="845"/>
      <c r="M154" s="146">
        <v>0</v>
      </c>
      <c r="N154" s="146"/>
      <c r="O154" s="146"/>
      <c r="P154" s="146">
        <v>0</v>
      </c>
    </row>
    <row r="155" spans="1:18" ht="23.25" customHeight="1" thickBot="1" x14ac:dyDescent="0.25">
      <c r="A155" s="862"/>
      <c r="B155" s="886"/>
      <c r="C155" s="378">
        <v>2</v>
      </c>
      <c r="D155" s="167" t="s">
        <v>1699</v>
      </c>
      <c r="E155" s="395"/>
      <c r="F155" s="655">
        <f t="shared" ref="F155:F161" si="23">((O155*1.73*220*0.9)/1000)+((N155*1.73*220*0.9)/1000)+((M155*1.73*220*0.9)/1000)</f>
        <v>29.115899999999996</v>
      </c>
      <c r="G155" s="846"/>
      <c r="H155" s="846"/>
      <c r="I155" s="846"/>
      <c r="J155" s="846"/>
      <c r="K155" s="846"/>
      <c r="L155" s="846"/>
      <c r="M155" s="146">
        <v>31</v>
      </c>
      <c r="N155" s="146">
        <v>12</v>
      </c>
      <c r="O155" s="146">
        <v>42</v>
      </c>
      <c r="P155" s="146">
        <v>14</v>
      </c>
    </row>
    <row r="156" spans="1:18" ht="19.5" thickBot="1" x14ac:dyDescent="0.25">
      <c r="A156" s="862"/>
      <c r="B156" s="886"/>
      <c r="C156" s="378">
        <v>3</v>
      </c>
      <c r="D156" s="167" t="s">
        <v>962</v>
      </c>
      <c r="E156" s="395"/>
      <c r="F156" s="655">
        <f t="shared" si="23"/>
        <v>0</v>
      </c>
      <c r="G156" s="655"/>
      <c r="H156" s="655"/>
      <c r="I156" s="655"/>
      <c r="J156" s="655"/>
      <c r="K156" s="655"/>
      <c r="L156" s="655"/>
      <c r="M156" s="166"/>
      <c r="N156" s="166"/>
      <c r="O156" s="166"/>
      <c r="P156" s="166"/>
    </row>
    <row r="157" spans="1:18" ht="19.5" thickBot="1" x14ac:dyDescent="0.25">
      <c r="A157" s="862"/>
      <c r="B157" s="886"/>
      <c r="C157" s="378">
        <v>4</v>
      </c>
      <c r="D157" s="167" t="s">
        <v>851</v>
      </c>
      <c r="E157" s="395"/>
      <c r="F157" s="655">
        <f t="shared" si="23"/>
        <v>7.5358800000000006</v>
      </c>
      <c r="G157" s="655"/>
      <c r="H157" s="655"/>
      <c r="I157" s="655"/>
      <c r="J157" s="655"/>
      <c r="K157" s="655"/>
      <c r="L157" s="655"/>
      <c r="M157" s="146">
        <v>15</v>
      </c>
      <c r="N157" s="146">
        <v>6</v>
      </c>
      <c r="O157" s="146">
        <v>1</v>
      </c>
      <c r="P157" s="146">
        <v>12</v>
      </c>
    </row>
    <row r="158" spans="1:18" ht="19.5" customHeight="1" thickBot="1" x14ac:dyDescent="0.25">
      <c r="A158" s="862"/>
      <c r="B158" s="886"/>
      <c r="C158" s="378">
        <v>5</v>
      </c>
      <c r="D158" s="167" t="s">
        <v>963</v>
      </c>
      <c r="E158" s="395"/>
      <c r="F158" s="655">
        <f t="shared" si="23"/>
        <v>0</v>
      </c>
      <c r="G158" s="655"/>
      <c r="H158" s="655"/>
      <c r="I158" s="655"/>
      <c r="J158" s="655"/>
      <c r="K158" s="655"/>
      <c r="L158" s="655"/>
      <c r="M158" s="166"/>
      <c r="N158" s="166"/>
      <c r="O158" s="166"/>
      <c r="P158" s="166"/>
    </row>
    <row r="159" spans="1:18" ht="19.5" customHeight="1" thickBot="1" x14ac:dyDescent="0.3">
      <c r="A159" s="862"/>
      <c r="B159" s="911"/>
      <c r="C159" s="387">
        <v>6</v>
      </c>
      <c r="D159" s="161" t="s">
        <v>1700</v>
      </c>
      <c r="E159" s="392"/>
      <c r="F159" s="655">
        <f t="shared" si="23"/>
        <v>30.486060000000002</v>
      </c>
      <c r="G159" s="655"/>
      <c r="H159" s="655"/>
      <c r="I159" s="655"/>
      <c r="J159" s="655"/>
      <c r="K159" s="655"/>
      <c r="L159" s="655"/>
      <c r="M159" s="146">
        <v>30</v>
      </c>
      <c r="N159" s="146">
        <v>24</v>
      </c>
      <c r="O159" s="146">
        <v>35</v>
      </c>
      <c r="P159" s="146">
        <v>6</v>
      </c>
    </row>
    <row r="160" spans="1:18" ht="19.5" thickBot="1" x14ac:dyDescent="0.3">
      <c r="A160" s="862"/>
      <c r="B160" s="911"/>
      <c r="C160" s="387">
        <v>7</v>
      </c>
      <c r="D160" s="161" t="s">
        <v>87</v>
      </c>
      <c r="E160" s="392"/>
      <c r="F160" s="655">
        <f t="shared" si="23"/>
        <v>20.552399999999999</v>
      </c>
      <c r="G160" s="655"/>
      <c r="H160" s="655"/>
      <c r="I160" s="655"/>
      <c r="J160" s="655"/>
      <c r="K160" s="655"/>
      <c r="L160" s="655"/>
      <c r="M160" s="146">
        <v>23</v>
      </c>
      <c r="N160" s="146">
        <v>23</v>
      </c>
      <c r="O160" s="146">
        <v>14</v>
      </c>
      <c r="P160" s="146">
        <v>6</v>
      </c>
    </row>
    <row r="161" spans="1:18" ht="38.25" thickBot="1" x14ac:dyDescent="0.3">
      <c r="A161" s="862"/>
      <c r="B161" s="911"/>
      <c r="C161" s="387">
        <v>8</v>
      </c>
      <c r="D161" s="161" t="s">
        <v>852</v>
      </c>
      <c r="E161" s="392"/>
      <c r="F161" s="655">
        <f t="shared" si="23"/>
        <v>0.68508000000000002</v>
      </c>
      <c r="G161" s="655"/>
      <c r="H161" s="655"/>
      <c r="I161" s="655"/>
      <c r="J161" s="655"/>
      <c r="K161" s="655"/>
      <c r="L161" s="655"/>
      <c r="M161" s="146">
        <v>2</v>
      </c>
      <c r="N161" s="146">
        <v>0</v>
      </c>
      <c r="O161" s="146">
        <v>0</v>
      </c>
      <c r="P161" s="146">
        <v>1</v>
      </c>
    </row>
    <row r="162" spans="1:18" ht="19.5" thickBot="1" x14ac:dyDescent="0.3">
      <c r="A162" s="862"/>
      <c r="B162" s="911"/>
      <c r="C162" s="387"/>
      <c r="D162" s="161"/>
      <c r="E162" s="392"/>
      <c r="F162" s="392"/>
      <c r="G162" s="392"/>
      <c r="H162" s="392"/>
      <c r="I162" s="392"/>
      <c r="J162" s="392"/>
      <c r="K162" s="392"/>
      <c r="L162" s="392"/>
      <c r="M162" s="146"/>
      <c r="N162" s="146"/>
      <c r="O162" s="146"/>
      <c r="P162" s="146"/>
    </row>
    <row r="163" spans="1:18" ht="19.5" thickBot="1" x14ac:dyDescent="0.3">
      <c r="A163" s="862"/>
      <c r="B163" s="911"/>
      <c r="C163" s="387"/>
      <c r="D163" s="161"/>
      <c r="E163" s="392"/>
      <c r="F163" s="392"/>
      <c r="G163" s="392"/>
      <c r="H163" s="392"/>
      <c r="I163" s="392"/>
      <c r="J163" s="392"/>
      <c r="K163" s="392"/>
      <c r="L163" s="392"/>
      <c r="M163" s="146"/>
      <c r="N163" s="146"/>
      <c r="O163" s="146"/>
      <c r="P163" s="146"/>
    </row>
    <row r="164" spans="1:18" ht="18.75" thickBot="1" x14ac:dyDescent="0.3">
      <c r="A164" s="862"/>
      <c r="B164" s="911"/>
      <c r="C164" s="387"/>
      <c r="D164" s="3" t="s">
        <v>1187</v>
      </c>
      <c r="E164" s="370"/>
      <c r="F164" s="370"/>
      <c r="G164" s="370"/>
      <c r="H164" s="370"/>
      <c r="I164" s="370"/>
      <c r="J164" s="370"/>
      <c r="K164" s="370"/>
      <c r="L164" s="370"/>
      <c r="M164" s="26">
        <f>SUM(M154:M163)</f>
        <v>101</v>
      </c>
      <c r="N164" s="26">
        <f>SUM(N154:N163)</f>
        <v>65</v>
      </c>
      <c r="O164" s="26">
        <f>SUM(O154:O163)</f>
        <v>92</v>
      </c>
      <c r="P164" s="26">
        <f>SUM(P154:P163)</f>
        <v>39</v>
      </c>
    </row>
    <row r="165" spans="1:18" ht="19.5" thickBot="1" x14ac:dyDescent="0.3">
      <c r="A165" s="862"/>
      <c r="B165" s="911"/>
      <c r="C165" s="387"/>
      <c r="D165" s="3" t="s">
        <v>1188</v>
      </c>
      <c r="E165" s="370"/>
      <c r="F165" s="370"/>
      <c r="G165" s="370"/>
      <c r="H165" s="370"/>
      <c r="I165" s="370"/>
      <c r="J165" s="370"/>
      <c r="K165" s="370"/>
      <c r="L165" s="370"/>
      <c r="M165" s="130">
        <f t="shared" ref="M165" si="24">(M164*1.73*220*0.9)/1000</f>
        <v>34.596539999999997</v>
      </c>
      <c r="N165" s="130">
        <f t="shared" ref="N165" si="25">(N164*1.73*220*0.9)/1000</f>
        <v>22.265100000000004</v>
      </c>
      <c r="O165" s="130">
        <f t="shared" ref="O165" si="26">(O164*1.73*220*0.9)/1000</f>
        <v>31.513679999999997</v>
      </c>
      <c r="P165" s="131"/>
      <c r="Q165" s="156"/>
    </row>
    <row r="166" spans="1:18" ht="18.75" thickBot="1" x14ac:dyDescent="0.3">
      <c r="A166" s="862"/>
      <c r="B166" s="911"/>
      <c r="C166" s="387"/>
      <c r="D166" s="3" t="s">
        <v>1189</v>
      </c>
      <c r="E166" s="371"/>
      <c r="F166" s="371"/>
      <c r="G166" s="371"/>
      <c r="H166" s="371"/>
      <c r="I166" s="371"/>
      <c r="J166" s="371"/>
      <c r="K166" s="371"/>
      <c r="L166" s="371"/>
      <c r="M166" s="869">
        <f>(M165+N165+O165)</f>
        <v>88.375320000000002</v>
      </c>
      <c r="N166" s="870"/>
      <c r="O166" s="870"/>
      <c r="P166" s="871"/>
      <c r="Q166" s="156"/>
    </row>
    <row r="167" spans="1:18" ht="19.5" thickBot="1" x14ac:dyDescent="0.3">
      <c r="A167" s="862"/>
      <c r="B167" s="911"/>
      <c r="C167" s="388"/>
      <c r="D167" s="898"/>
      <c r="E167" s="899"/>
      <c r="F167" s="899"/>
      <c r="G167" s="899"/>
      <c r="H167" s="899"/>
      <c r="I167" s="899"/>
      <c r="J167" s="899"/>
      <c r="K167" s="899"/>
      <c r="L167" s="899"/>
      <c r="M167" s="899"/>
      <c r="N167" s="899"/>
      <c r="O167" s="899"/>
      <c r="P167" s="900"/>
      <c r="Q167" s="156"/>
    </row>
    <row r="168" spans="1:18" ht="48" thickBot="1" x14ac:dyDescent="0.25">
      <c r="A168" s="862"/>
      <c r="B168" s="911"/>
      <c r="C168" s="364" t="s">
        <v>1309</v>
      </c>
      <c r="D168" s="123" t="s">
        <v>1200</v>
      </c>
      <c r="E168" s="367" t="s">
        <v>1308</v>
      </c>
      <c r="F168" s="475" t="s">
        <v>1381</v>
      </c>
      <c r="G168" s="475" t="s">
        <v>1415</v>
      </c>
      <c r="H168" s="681" t="s">
        <v>1416</v>
      </c>
      <c r="I168" s="475" t="s">
        <v>1417</v>
      </c>
      <c r="J168" s="681" t="s">
        <v>1319</v>
      </c>
      <c r="K168" s="475" t="s">
        <v>1418</v>
      </c>
      <c r="L168" s="475" t="s">
        <v>1419</v>
      </c>
      <c r="M168" s="154" t="str">
        <f>'Данные по ТП'!C33</f>
        <v>ТМ-630/10</v>
      </c>
      <c r="N168" s="125" t="s">
        <v>1225</v>
      </c>
      <c r="O168" s="124" t="s">
        <v>5</v>
      </c>
      <c r="P168" s="126">
        <f>'Данные по ТП'!F33</f>
        <v>65873</v>
      </c>
    </row>
    <row r="169" spans="1:18" ht="19.5" thickBot="1" x14ac:dyDescent="0.3">
      <c r="A169" s="862"/>
      <c r="B169" s="911"/>
      <c r="C169" s="387">
        <v>9</v>
      </c>
      <c r="D169" s="161" t="s">
        <v>88</v>
      </c>
      <c r="E169" s="392"/>
      <c r="F169" s="655">
        <f>((O169*1.73*220*0.9)/1000)+((N169*1.73*220*0.9)/1000)+((M169*1.73*220*0.9)/1000)</f>
        <v>0</v>
      </c>
      <c r="G169" s="845"/>
      <c r="H169" s="845"/>
      <c r="I169" s="845"/>
      <c r="J169" s="845"/>
      <c r="K169" s="845"/>
      <c r="L169" s="845"/>
      <c r="M169" s="146"/>
      <c r="N169" s="146"/>
      <c r="O169" s="146"/>
      <c r="P169" s="146"/>
    </row>
    <row r="170" spans="1:18" ht="19.5" thickBot="1" x14ac:dyDescent="0.3">
      <c r="A170" s="862"/>
      <c r="B170" s="911"/>
      <c r="C170" s="387">
        <v>10</v>
      </c>
      <c r="D170" s="161" t="s">
        <v>89</v>
      </c>
      <c r="E170" s="392"/>
      <c r="F170" s="655">
        <f t="shared" ref="F170:F176" si="27">((O170*1.73*220*0.9)/1000)+((N170*1.73*220*0.9)/1000)+((M170*1.73*220*0.9)/1000)</f>
        <v>0</v>
      </c>
      <c r="G170" s="846"/>
      <c r="H170" s="846"/>
      <c r="I170" s="846"/>
      <c r="J170" s="846"/>
      <c r="K170" s="846"/>
      <c r="L170" s="846"/>
      <c r="M170" s="146"/>
      <c r="N170" s="146"/>
      <c r="O170" s="146"/>
      <c r="P170" s="146"/>
      <c r="R170" s="157"/>
    </row>
    <row r="171" spans="1:18" ht="19.5" thickBot="1" x14ac:dyDescent="0.3">
      <c r="A171" s="862"/>
      <c r="B171" s="911"/>
      <c r="C171" s="387">
        <v>11</v>
      </c>
      <c r="D171" s="161" t="s">
        <v>90</v>
      </c>
      <c r="E171" s="392"/>
      <c r="F171" s="655">
        <f t="shared" si="27"/>
        <v>0</v>
      </c>
      <c r="G171" s="655"/>
      <c r="H171" s="655"/>
      <c r="I171" s="655"/>
      <c r="J171" s="655"/>
      <c r="K171" s="655"/>
      <c r="L171" s="655"/>
      <c r="M171" s="146"/>
      <c r="N171" s="146"/>
      <c r="O171" s="146"/>
      <c r="P171" s="146"/>
      <c r="R171" s="157"/>
    </row>
    <row r="172" spans="1:18" ht="19.5" thickBot="1" x14ac:dyDescent="0.3">
      <c r="A172" s="862"/>
      <c r="B172" s="911"/>
      <c r="C172" s="387">
        <v>12</v>
      </c>
      <c r="D172" s="161" t="s">
        <v>91</v>
      </c>
      <c r="E172" s="392"/>
      <c r="F172" s="655">
        <f t="shared" si="27"/>
        <v>0</v>
      </c>
      <c r="G172" s="655"/>
      <c r="H172" s="655"/>
      <c r="I172" s="655"/>
      <c r="J172" s="655"/>
      <c r="K172" s="655"/>
      <c r="L172" s="655"/>
      <c r="M172" s="146"/>
      <c r="N172" s="146"/>
      <c r="O172" s="146"/>
      <c r="P172" s="146"/>
    </row>
    <row r="173" spans="1:18" ht="19.5" thickBot="1" x14ac:dyDescent="0.3">
      <c r="A173" s="862"/>
      <c r="B173" s="911"/>
      <c r="C173" s="387">
        <v>13</v>
      </c>
      <c r="D173" s="161" t="s">
        <v>853</v>
      </c>
      <c r="E173" s="392"/>
      <c r="F173" s="655">
        <f t="shared" si="27"/>
        <v>1.02762</v>
      </c>
      <c r="G173" s="655"/>
      <c r="H173" s="655"/>
      <c r="I173" s="655"/>
      <c r="J173" s="655"/>
      <c r="K173" s="655"/>
      <c r="L173" s="655"/>
      <c r="M173" s="146">
        <v>1</v>
      </c>
      <c r="N173" s="146">
        <v>2</v>
      </c>
      <c r="O173" s="146">
        <v>0</v>
      </c>
      <c r="P173" s="146">
        <v>4</v>
      </c>
    </row>
    <row r="174" spans="1:18" ht="19.5" thickBot="1" x14ac:dyDescent="0.3">
      <c r="A174" s="862"/>
      <c r="B174" s="911"/>
      <c r="C174" s="387">
        <v>14</v>
      </c>
      <c r="D174" s="161" t="s">
        <v>92</v>
      </c>
      <c r="E174" s="392"/>
      <c r="F174" s="655">
        <f t="shared" si="27"/>
        <v>0</v>
      </c>
      <c r="G174" s="655"/>
      <c r="H174" s="655"/>
      <c r="I174" s="655"/>
      <c r="J174" s="655"/>
      <c r="K174" s="655"/>
      <c r="L174" s="655"/>
      <c r="M174" s="146"/>
      <c r="N174" s="146"/>
      <c r="O174" s="146"/>
      <c r="P174" s="146"/>
    </row>
    <row r="175" spans="1:18" ht="20.25" customHeight="1" thickBot="1" x14ac:dyDescent="0.3">
      <c r="A175" s="862"/>
      <c r="B175" s="911"/>
      <c r="C175" s="387">
        <v>15</v>
      </c>
      <c r="D175" s="161" t="s">
        <v>93</v>
      </c>
      <c r="E175" s="392"/>
      <c r="F175" s="655">
        <f t="shared" si="27"/>
        <v>76.728960000000001</v>
      </c>
      <c r="G175" s="655"/>
      <c r="H175" s="655"/>
      <c r="I175" s="655"/>
      <c r="J175" s="655"/>
      <c r="K175" s="655"/>
      <c r="L175" s="655"/>
      <c r="M175" s="146">
        <v>100</v>
      </c>
      <c r="N175" s="146">
        <v>70</v>
      </c>
      <c r="O175" s="146">
        <v>54</v>
      </c>
      <c r="P175" s="146">
        <v>17</v>
      </c>
      <c r="R175" s="157"/>
    </row>
    <row r="176" spans="1:18" ht="19.5" thickBot="1" x14ac:dyDescent="0.3">
      <c r="A176" s="862"/>
      <c r="B176" s="911"/>
      <c r="C176" s="387">
        <v>16</v>
      </c>
      <c r="D176" s="161" t="s">
        <v>94</v>
      </c>
      <c r="E176" s="392"/>
      <c r="F176" s="655">
        <f t="shared" si="27"/>
        <v>2.05524</v>
      </c>
      <c r="G176" s="655"/>
      <c r="H176" s="655"/>
      <c r="I176" s="655"/>
      <c r="J176" s="655"/>
      <c r="K176" s="655"/>
      <c r="L176" s="655"/>
      <c r="M176" s="146">
        <v>6</v>
      </c>
      <c r="N176" s="146">
        <v>0</v>
      </c>
      <c r="O176" s="146">
        <v>0</v>
      </c>
      <c r="P176" s="146">
        <v>6</v>
      </c>
      <c r="R176" s="157"/>
    </row>
    <row r="177" spans="1:18" ht="19.5" thickBot="1" x14ac:dyDescent="0.3">
      <c r="A177" s="862"/>
      <c r="B177" s="911"/>
      <c r="C177" s="387"/>
      <c r="D177" s="161"/>
      <c r="E177" s="392"/>
      <c r="F177" s="392"/>
      <c r="G177" s="392"/>
      <c r="H177" s="392"/>
      <c r="I177" s="392"/>
      <c r="J177" s="392"/>
      <c r="K177" s="392"/>
      <c r="L177" s="392"/>
      <c r="M177" s="146"/>
      <c r="N177" s="146"/>
      <c r="O177" s="146"/>
      <c r="P177" s="146"/>
      <c r="R177" s="157"/>
    </row>
    <row r="178" spans="1:18" ht="19.5" thickBot="1" x14ac:dyDescent="0.3">
      <c r="A178" s="862"/>
      <c r="B178" s="911"/>
      <c r="C178" s="387"/>
      <c r="D178" s="161"/>
      <c r="E178" s="392"/>
      <c r="F178" s="392"/>
      <c r="G178" s="392"/>
      <c r="H178" s="392"/>
      <c r="I178" s="392"/>
      <c r="J178" s="392"/>
      <c r="K178" s="392"/>
      <c r="L178" s="392"/>
      <c r="M178" s="146"/>
      <c r="N178" s="146"/>
      <c r="O178" s="146"/>
      <c r="P178" s="146"/>
      <c r="R178" s="157"/>
    </row>
    <row r="179" spans="1:18" ht="18.75" thickBot="1" x14ac:dyDescent="0.3">
      <c r="A179" s="862"/>
      <c r="B179" s="911"/>
      <c r="C179" s="387"/>
      <c r="D179" s="3" t="s">
        <v>1186</v>
      </c>
      <c r="E179" s="370"/>
      <c r="F179" s="370"/>
      <c r="G179" s="370"/>
      <c r="H179" s="370"/>
      <c r="I179" s="370"/>
      <c r="J179" s="370"/>
      <c r="K179" s="370"/>
      <c r="L179" s="370"/>
      <c r="M179" s="26">
        <f>SUM(M173:M178)</f>
        <v>107</v>
      </c>
      <c r="N179" s="26">
        <f>SUM(N173:N178)</f>
        <v>72</v>
      </c>
      <c r="O179" s="26">
        <f>SUM(O173:O178)</f>
        <v>54</v>
      </c>
      <c r="P179" s="26">
        <f>SUM(P173:P178)</f>
        <v>27</v>
      </c>
      <c r="R179" s="158"/>
    </row>
    <row r="180" spans="1:18" ht="19.5" thickBot="1" x14ac:dyDescent="0.3">
      <c r="A180" s="862"/>
      <c r="B180" s="911"/>
      <c r="C180" s="387"/>
      <c r="D180" s="3" t="s">
        <v>1188</v>
      </c>
      <c r="E180" s="370"/>
      <c r="F180" s="370"/>
      <c r="G180" s="370"/>
      <c r="H180" s="370"/>
      <c r="I180" s="370"/>
      <c r="J180" s="370"/>
      <c r="K180" s="370"/>
      <c r="L180" s="370"/>
      <c r="M180" s="130">
        <f t="shared" ref="M180" si="28">(M179*1.73*220*0.9)/1000</f>
        <v>36.651780000000002</v>
      </c>
      <c r="N180" s="130">
        <f t="shared" ref="N180" si="29">(N179*1.73*220*0.9)/1000</f>
        <v>24.662880000000001</v>
      </c>
      <c r="O180" s="130">
        <f t="shared" ref="O180" si="30">(O179*1.73*220*0.9)/1000</f>
        <v>18.497160000000004</v>
      </c>
      <c r="P180" s="131"/>
      <c r="Q180" s="156"/>
      <c r="R180" s="158"/>
    </row>
    <row r="181" spans="1:18" ht="18.75" thickBot="1" x14ac:dyDescent="0.3">
      <c r="A181" s="862"/>
      <c r="B181" s="911"/>
      <c r="C181" s="387"/>
      <c r="D181" s="3" t="s">
        <v>1190</v>
      </c>
      <c r="E181" s="371"/>
      <c r="F181" s="371"/>
      <c r="G181" s="371"/>
      <c r="H181" s="371"/>
      <c r="I181" s="371"/>
      <c r="J181" s="371"/>
      <c r="K181" s="371"/>
      <c r="L181" s="371"/>
      <c r="M181" s="869">
        <f>(M180+N180+O180)</f>
        <v>79.811820000000012</v>
      </c>
      <c r="N181" s="870"/>
      <c r="O181" s="870"/>
      <c r="P181" s="871"/>
      <c r="R181" s="158"/>
    </row>
    <row r="182" spans="1:18" ht="21" thickBot="1" x14ac:dyDescent="0.3">
      <c r="A182" s="863"/>
      <c r="B182" s="912"/>
      <c r="C182" s="389"/>
      <c r="D182" s="9" t="s">
        <v>53</v>
      </c>
      <c r="E182" s="384"/>
      <c r="F182" s="384"/>
      <c r="G182" s="384"/>
      <c r="H182" s="384"/>
      <c r="I182" s="384"/>
      <c r="J182" s="384"/>
      <c r="K182" s="384"/>
      <c r="L182" s="384"/>
      <c r="M182" s="10">
        <f>M179+M164</f>
        <v>208</v>
      </c>
      <c r="N182" s="10">
        <f>N179+N164</f>
        <v>137</v>
      </c>
      <c r="O182" s="10">
        <f>O179+O164</f>
        <v>146</v>
      </c>
      <c r="P182" s="10">
        <f>P179+P164</f>
        <v>66</v>
      </c>
    </row>
    <row r="183" spans="1:18" ht="38.25" customHeight="1" thickBot="1" x14ac:dyDescent="0.25">
      <c r="A183" s="584"/>
      <c r="B183" s="585"/>
      <c r="C183" s="585"/>
      <c r="D183" s="602" t="str">
        <f>HYPERLINK("#Оглавление!h6","&lt;&lt;&lt;&lt;&lt;")</f>
        <v>&lt;&lt;&lt;&lt;&lt;</v>
      </c>
      <c r="E183" s="585"/>
      <c r="F183" s="585"/>
      <c r="G183" s="585"/>
      <c r="H183" s="585"/>
      <c r="I183" s="585"/>
      <c r="J183" s="585"/>
      <c r="K183" s="585"/>
      <c r="L183" s="585"/>
      <c r="M183" s="585"/>
      <c r="N183" s="585"/>
      <c r="O183" s="585"/>
      <c r="P183" s="585"/>
    </row>
    <row r="184" spans="1:18" ht="48" thickBot="1" x14ac:dyDescent="0.25">
      <c r="A184" s="145">
        <v>44870</v>
      </c>
      <c r="B184" s="23"/>
      <c r="C184" s="364" t="s">
        <v>1309</v>
      </c>
      <c r="D184" s="123" t="s">
        <v>1224</v>
      </c>
      <c r="E184" s="367" t="s">
        <v>1308</v>
      </c>
      <c r="F184" s="475" t="s">
        <v>1381</v>
      </c>
      <c r="G184" s="475" t="s">
        <v>1415</v>
      </c>
      <c r="H184" s="681" t="s">
        <v>1416</v>
      </c>
      <c r="I184" s="475" t="s">
        <v>1417</v>
      </c>
      <c r="J184" s="681" t="s">
        <v>1319</v>
      </c>
      <c r="K184" s="475" t="s">
        <v>1418</v>
      </c>
      <c r="L184" s="475" t="s">
        <v>1419</v>
      </c>
      <c r="M184" s="154" t="str">
        <f>'Данные по ТП'!C34</f>
        <v>ТМ-250/10</v>
      </c>
      <c r="N184" s="125" t="s">
        <v>1225</v>
      </c>
      <c r="O184" s="124" t="s">
        <v>5</v>
      </c>
      <c r="P184" s="126">
        <f>'Данные по ТП'!F34</f>
        <v>1075</v>
      </c>
    </row>
    <row r="185" spans="1:18" ht="20.25" customHeight="1" thickBot="1" x14ac:dyDescent="0.25">
      <c r="A185" s="850" t="s">
        <v>1698</v>
      </c>
      <c r="B185" s="872" t="s">
        <v>108</v>
      </c>
      <c r="C185" s="378">
        <v>1</v>
      </c>
      <c r="D185" s="161" t="s">
        <v>854</v>
      </c>
      <c r="E185" s="392"/>
      <c r="F185" s="655">
        <f>((O185*1.73*220*0.9)/1000)+((N185*1.73*220*0.9)/1000)+((M185*1.73*220*0.9)/1000)</f>
        <v>0</v>
      </c>
      <c r="G185" s="845"/>
      <c r="H185" s="845"/>
      <c r="I185" s="845"/>
      <c r="J185" s="845"/>
      <c r="K185" s="845"/>
      <c r="L185" s="845"/>
      <c r="M185" s="146">
        <v>0</v>
      </c>
      <c r="N185" s="146">
        <v>0</v>
      </c>
      <c r="O185" s="146">
        <v>0</v>
      </c>
      <c r="P185" s="146">
        <v>0</v>
      </c>
    </row>
    <row r="186" spans="1:18" ht="19.5" thickBot="1" x14ac:dyDescent="0.25">
      <c r="A186" s="851"/>
      <c r="B186" s="903"/>
      <c r="C186" s="378">
        <v>2</v>
      </c>
      <c r="D186" s="161" t="s">
        <v>855</v>
      </c>
      <c r="E186" s="392"/>
      <c r="F186" s="655">
        <f t="shared" ref="F186:F192" si="31">((O186*1.73*220*0.9)/1000)+((N186*1.73*220*0.9)/1000)+((M186*1.73*220*0.9)/1000)</f>
        <v>0</v>
      </c>
      <c r="G186" s="846"/>
      <c r="H186" s="846"/>
      <c r="I186" s="846"/>
      <c r="J186" s="846"/>
      <c r="K186" s="846"/>
      <c r="L186" s="846"/>
      <c r="M186" s="146"/>
      <c r="N186" s="146"/>
      <c r="O186" s="146"/>
      <c r="P186" s="146"/>
      <c r="Q186" s="157"/>
      <c r="R186" s="100"/>
    </row>
    <row r="187" spans="1:18" ht="19.5" thickBot="1" x14ac:dyDescent="0.25">
      <c r="A187" s="851"/>
      <c r="B187" s="903"/>
      <c r="C187" s="378">
        <v>3</v>
      </c>
      <c r="D187" s="161" t="s">
        <v>856</v>
      </c>
      <c r="E187" s="392"/>
      <c r="F187" s="655">
        <f t="shared" si="31"/>
        <v>0.68508000000000002</v>
      </c>
      <c r="G187" s="655"/>
      <c r="H187" s="655"/>
      <c r="I187" s="655"/>
      <c r="J187" s="655"/>
      <c r="K187" s="655"/>
      <c r="L187" s="655"/>
      <c r="M187" s="146">
        <v>0</v>
      </c>
      <c r="N187" s="146">
        <v>1</v>
      </c>
      <c r="O187" s="146">
        <v>1</v>
      </c>
      <c r="P187" s="146">
        <v>1</v>
      </c>
    </row>
    <row r="188" spans="1:18" ht="21.75" customHeight="1" thickBot="1" x14ac:dyDescent="0.25">
      <c r="A188" s="851"/>
      <c r="B188" s="903"/>
      <c r="C188" s="378">
        <v>4</v>
      </c>
      <c r="D188" s="161" t="s">
        <v>860</v>
      </c>
      <c r="E188" s="392"/>
      <c r="F188" s="655">
        <f t="shared" si="31"/>
        <v>16.784459999999999</v>
      </c>
      <c r="G188" s="655"/>
      <c r="H188" s="655"/>
      <c r="I188" s="655"/>
      <c r="J188" s="655"/>
      <c r="K188" s="655"/>
      <c r="L188" s="655"/>
      <c r="M188" s="146">
        <v>14</v>
      </c>
      <c r="N188" s="146">
        <v>16</v>
      </c>
      <c r="O188" s="146">
        <v>19</v>
      </c>
      <c r="P188" s="146">
        <v>5</v>
      </c>
    </row>
    <row r="189" spans="1:18" ht="19.5" thickBot="1" x14ac:dyDescent="0.25">
      <c r="A189" s="851"/>
      <c r="B189" s="903"/>
      <c r="C189" s="378">
        <v>5</v>
      </c>
      <c r="D189" s="161" t="s">
        <v>95</v>
      </c>
      <c r="E189" s="392"/>
      <c r="F189" s="655">
        <f t="shared" si="31"/>
        <v>41.789879999999997</v>
      </c>
      <c r="G189" s="655"/>
      <c r="H189" s="655"/>
      <c r="I189" s="655"/>
      <c r="J189" s="655"/>
      <c r="K189" s="655"/>
      <c r="L189" s="655"/>
      <c r="M189" s="146">
        <v>40</v>
      </c>
      <c r="N189" s="146">
        <v>42</v>
      </c>
      <c r="O189" s="146">
        <v>40</v>
      </c>
      <c r="P189" s="146">
        <v>2</v>
      </c>
    </row>
    <row r="190" spans="1:18" ht="19.5" thickBot="1" x14ac:dyDescent="0.25">
      <c r="A190" s="851"/>
      <c r="B190" s="903"/>
      <c r="C190" s="378">
        <v>6</v>
      </c>
      <c r="D190" s="161" t="s">
        <v>96</v>
      </c>
      <c r="E190" s="392"/>
      <c r="F190" s="655">
        <f t="shared" si="31"/>
        <v>0</v>
      </c>
      <c r="G190" s="655"/>
      <c r="H190" s="655"/>
      <c r="I190" s="655"/>
      <c r="J190" s="655"/>
      <c r="K190" s="655"/>
      <c r="L190" s="655"/>
      <c r="M190" s="146">
        <v>0</v>
      </c>
      <c r="N190" s="146">
        <v>0</v>
      </c>
      <c r="O190" s="146">
        <v>0</v>
      </c>
      <c r="P190" s="146">
        <v>0</v>
      </c>
    </row>
    <row r="191" spans="1:18" ht="19.5" thickBot="1" x14ac:dyDescent="0.25">
      <c r="A191" s="851"/>
      <c r="B191" s="903"/>
      <c r="C191" s="378">
        <v>7</v>
      </c>
      <c r="D191" s="161" t="s">
        <v>861</v>
      </c>
      <c r="E191" s="392"/>
      <c r="F191" s="655">
        <f t="shared" si="31"/>
        <v>26.375579999999999</v>
      </c>
      <c r="G191" s="655"/>
      <c r="H191" s="655"/>
      <c r="I191" s="655"/>
      <c r="J191" s="655"/>
      <c r="K191" s="655"/>
      <c r="L191" s="655"/>
      <c r="M191" s="146">
        <v>31</v>
      </c>
      <c r="N191" s="146">
        <v>18</v>
      </c>
      <c r="O191" s="146">
        <v>28</v>
      </c>
      <c r="P191" s="146">
        <v>14</v>
      </c>
    </row>
    <row r="192" spans="1:18" ht="21" customHeight="1" thickBot="1" x14ac:dyDescent="0.25">
      <c r="A192" s="851"/>
      <c r="B192" s="903"/>
      <c r="C192" s="378">
        <v>8</v>
      </c>
      <c r="D192" s="161" t="s">
        <v>97</v>
      </c>
      <c r="E192" s="392"/>
      <c r="F192" s="655">
        <f t="shared" si="31"/>
        <v>15.75684</v>
      </c>
      <c r="G192" s="655"/>
      <c r="H192" s="655"/>
      <c r="I192" s="655"/>
      <c r="J192" s="655"/>
      <c r="K192" s="655"/>
      <c r="L192" s="655"/>
      <c r="M192" s="146">
        <v>12</v>
      </c>
      <c r="N192" s="146">
        <v>31</v>
      </c>
      <c r="O192" s="146">
        <v>3</v>
      </c>
      <c r="P192" s="146">
        <v>15</v>
      </c>
    </row>
    <row r="193" spans="1:18" ht="21" customHeight="1" thickBot="1" x14ac:dyDescent="0.25">
      <c r="A193" s="851"/>
      <c r="B193" s="903"/>
      <c r="C193" s="378"/>
      <c r="D193" s="161"/>
      <c r="E193" s="392"/>
      <c r="F193" s="392"/>
      <c r="G193" s="392"/>
      <c r="H193" s="392"/>
      <c r="I193" s="392"/>
      <c r="J193" s="392"/>
      <c r="K193" s="392"/>
      <c r="L193" s="392"/>
      <c r="M193" s="146"/>
      <c r="N193" s="146"/>
      <c r="O193" s="146"/>
      <c r="P193" s="146"/>
    </row>
    <row r="194" spans="1:18" ht="21" customHeight="1" thickBot="1" x14ac:dyDescent="0.25">
      <c r="A194" s="851"/>
      <c r="B194" s="903"/>
      <c r="C194" s="378"/>
      <c r="D194" s="161"/>
      <c r="E194" s="392"/>
      <c r="F194" s="392"/>
      <c r="G194" s="392"/>
      <c r="H194" s="392"/>
      <c r="I194" s="392"/>
      <c r="J194" s="392"/>
      <c r="K194" s="392"/>
      <c r="L194" s="392"/>
      <c r="M194" s="146"/>
      <c r="N194" s="146"/>
      <c r="O194" s="146"/>
      <c r="P194" s="146"/>
    </row>
    <row r="195" spans="1:18" ht="18.75" thickBot="1" x14ac:dyDescent="0.3">
      <c r="A195" s="851"/>
      <c r="B195" s="903"/>
      <c r="C195" s="378"/>
      <c r="D195" s="3" t="s">
        <v>1187</v>
      </c>
      <c r="E195" s="370"/>
      <c r="F195" s="370"/>
      <c r="G195" s="370"/>
      <c r="H195" s="370"/>
      <c r="I195" s="370"/>
      <c r="J195" s="370"/>
      <c r="K195" s="370"/>
      <c r="L195" s="370"/>
      <c r="M195" s="26">
        <f>SUM(M185:M194)</f>
        <v>97</v>
      </c>
      <c r="N195" s="26">
        <f>SUM(N185:N194)</f>
        <v>108</v>
      </c>
      <c r="O195" s="26">
        <f>SUM(O185:O194)</f>
        <v>91</v>
      </c>
      <c r="P195" s="26">
        <f>SUM(P185:P194)</f>
        <v>37</v>
      </c>
    </row>
    <row r="196" spans="1:18" ht="19.5" thickBot="1" x14ac:dyDescent="0.25">
      <c r="A196" s="851"/>
      <c r="B196" s="903"/>
      <c r="C196" s="378"/>
      <c r="D196" s="3" t="s">
        <v>1188</v>
      </c>
      <c r="E196" s="370"/>
      <c r="F196" s="370"/>
      <c r="G196" s="370"/>
      <c r="H196" s="370"/>
      <c r="I196" s="370"/>
      <c r="J196" s="370"/>
      <c r="K196" s="370"/>
      <c r="L196" s="370"/>
      <c r="M196" s="130">
        <f t="shared" ref="M196" si="32">(M195*1.73*220*0.9)/1000</f>
        <v>33.226379999999999</v>
      </c>
      <c r="N196" s="130">
        <f t="shared" ref="N196" si="33">(N195*1.73*220*0.9)/1000</f>
        <v>36.994320000000009</v>
      </c>
      <c r="O196" s="130">
        <f t="shared" ref="O196" si="34">(O195*1.73*220*0.9)/1000</f>
        <v>31.171140000000001</v>
      </c>
      <c r="P196" s="131"/>
      <c r="Q196" s="156"/>
    </row>
    <row r="197" spans="1:18" ht="18.75" thickBot="1" x14ac:dyDescent="0.25">
      <c r="A197" s="851"/>
      <c r="B197" s="903"/>
      <c r="C197" s="378"/>
      <c r="D197" s="3" t="s">
        <v>1189</v>
      </c>
      <c r="E197" s="371"/>
      <c r="F197" s="371"/>
      <c r="G197" s="371"/>
      <c r="H197" s="371"/>
      <c r="I197" s="371"/>
      <c r="J197" s="371"/>
      <c r="K197" s="371"/>
      <c r="L197" s="371"/>
      <c r="M197" s="869">
        <f>(M196+N196+O196)</f>
        <v>101.39184</v>
      </c>
      <c r="N197" s="870"/>
      <c r="O197" s="870"/>
      <c r="P197" s="871"/>
    </row>
    <row r="198" spans="1:18" ht="19.5" thickBot="1" x14ac:dyDescent="0.25">
      <c r="A198" s="851"/>
      <c r="B198" s="903"/>
      <c r="C198" s="381"/>
      <c r="D198" s="898"/>
      <c r="E198" s="899"/>
      <c r="F198" s="899"/>
      <c r="G198" s="899"/>
      <c r="H198" s="899"/>
      <c r="I198" s="899"/>
      <c r="J198" s="899"/>
      <c r="K198" s="899"/>
      <c r="L198" s="899"/>
      <c r="M198" s="899"/>
      <c r="N198" s="899"/>
      <c r="O198" s="899"/>
      <c r="P198" s="900"/>
    </row>
    <row r="199" spans="1:18" ht="48" thickBot="1" x14ac:dyDescent="0.25">
      <c r="A199" s="851"/>
      <c r="B199" s="903"/>
      <c r="C199" s="364" t="s">
        <v>1309</v>
      </c>
      <c r="D199" s="123" t="s">
        <v>1200</v>
      </c>
      <c r="E199" s="367" t="s">
        <v>1308</v>
      </c>
      <c r="F199" s="475" t="s">
        <v>1381</v>
      </c>
      <c r="G199" s="475" t="s">
        <v>1415</v>
      </c>
      <c r="H199" s="681" t="s">
        <v>1416</v>
      </c>
      <c r="I199" s="475" t="s">
        <v>1417</v>
      </c>
      <c r="J199" s="681" t="s">
        <v>1319</v>
      </c>
      <c r="K199" s="475" t="s">
        <v>1418</v>
      </c>
      <c r="L199" s="475" t="s">
        <v>1419</v>
      </c>
      <c r="M199" s="154" t="str">
        <f>'Данные по ТП'!C34</f>
        <v>ТМ-250/10</v>
      </c>
      <c r="N199" s="125" t="s">
        <v>1225</v>
      </c>
      <c r="O199" s="124" t="s">
        <v>5</v>
      </c>
      <c r="P199" s="126">
        <f>'Данные по ТП'!F35</f>
        <v>21180</v>
      </c>
    </row>
    <row r="200" spans="1:18" ht="19.5" customHeight="1" thickBot="1" x14ac:dyDescent="0.25">
      <c r="A200" s="851"/>
      <c r="B200" s="903"/>
      <c r="C200" s="378">
        <v>9</v>
      </c>
      <c r="D200" s="161" t="s">
        <v>958</v>
      </c>
      <c r="E200" s="392"/>
      <c r="F200" s="655">
        <f>((O200*1.73*220*0.9)/1000)+((N200*1.73*220*0.9)/1000)+((M200*1.73*220*0.9)/1000)</f>
        <v>0</v>
      </c>
      <c r="G200" s="845"/>
      <c r="H200" s="845"/>
      <c r="I200" s="845"/>
      <c r="J200" s="845"/>
      <c r="K200" s="845"/>
      <c r="L200" s="845"/>
      <c r="M200" s="146"/>
      <c r="N200" s="146"/>
      <c r="O200" s="146"/>
      <c r="P200" s="146"/>
    </row>
    <row r="201" spans="1:18" ht="19.5" thickBot="1" x14ac:dyDescent="0.25">
      <c r="A201" s="851"/>
      <c r="B201" s="903"/>
      <c r="C201" s="378">
        <v>10</v>
      </c>
      <c r="D201" s="161" t="s">
        <v>98</v>
      </c>
      <c r="E201" s="392"/>
      <c r="F201" s="655">
        <f t="shared" ref="F201:F208" si="35">((O201*1.73*220*0.9)/1000)+((N201*1.73*220*0.9)/1000)+((M201*1.73*220*0.9)/1000)</f>
        <v>0.34254000000000001</v>
      </c>
      <c r="G201" s="846"/>
      <c r="H201" s="846"/>
      <c r="I201" s="846"/>
      <c r="J201" s="846"/>
      <c r="K201" s="846"/>
      <c r="L201" s="846"/>
      <c r="M201" s="146">
        <v>0</v>
      </c>
      <c r="N201" s="146">
        <v>1</v>
      </c>
      <c r="O201" s="146">
        <v>0</v>
      </c>
      <c r="P201" s="146">
        <v>1</v>
      </c>
      <c r="R201" s="157"/>
    </row>
    <row r="202" spans="1:18" ht="19.5" thickBot="1" x14ac:dyDescent="0.25">
      <c r="A202" s="851"/>
      <c r="B202" s="903"/>
      <c r="C202" s="378">
        <v>11</v>
      </c>
      <c r="D202" s="161" t="s">
        <v>1701</v>
      </c>
      <c r="E202" s="392"/>
      <c r="F202" s="655">
        <f t="shared" si="35"/>
        <v>22.607640000000004</v>
      </c>
      <c r="G202" s="655"/>
      <c r="H202" s="655"/>
      <c r="I202" s="655"/>
      <c r="J202" s="655"/>
      <c r="K202" s="655"/>
      <c r="L202" s="655"/>
      <c r="M202" s="146">
        <v>27</v>
      </c>
      <c r="N202" s="146">
        <v>5</v>
      </c>
      <c r="O202" s="146">
        <v>34</v>
      </c>
      <c r="P202" s="146">
        <v>23</v>
      </c>
      <c r="R202" s="157"/>
    </row>
    <row r="203" spans="1:18" ht="19.5" thickBot="1" x14ac:dyDescent="0.25">
      <c r="A203" s="851"/>
      <c r="B203" s="903"/>
      <c r="C203" s="378">
        <v>12</v>
      </c>
      <c r="D203" s="161" t="s">
        <v>99</v>
      </c>
      <c r="E203" s="392"/>
      <c r="F203" s="655">
        <f t="shared" si="35"/>
        <v>28.088279999999997</v>
      </c>
      <c r="G203" s="655"/>
      <c r="H203" s="655"/>
      <c r="I203" s="655"/>
      <c r="J203" s="655"/>
      <c r="K203" s="655"/>
      <c r="L203" s="655"/>
      <c r="M203" s="146">
        <v>16</v>
      </c>
      <c r="N203" s="146">
        <v>24</v>
      </c>
      <c r="O203" s="146">
        <v>42</v>
      </c>
      <c r="P203" s="146">
        <v>16</v>
      </c>
    </row>
    <row r="204" spans="1:18" ht="19.5" thickBot="1" x14ac:dyDescent="0.25">
      <c r="A204" s="851"/>
      <c r="B204" s="903"/>
      <c r="C204" s="378">
        <v>13</v>
      </c>
      <c r="D204" s="161" t="s">
        <v>862</v>
      </c>
      <c r="E204" s="392"/>
      <c r="F204" s="655">
        <f t="shared" si="35"/>
        <v>29.800979999999996</v>
      </c>
      <c r="G204" s="655"/>
      <c r="H204" s="655"/>
      <c r="I204" s="655"/>
      <c r="J204" s="655"/>
      <c r="K204" s="655"/>
      <c r="L204" s="655"/>
      <c r="M204" s="146">
        <v>23</v>
      </c>
      <c r="N204" s="146">
        <v>23</v>
      </c>
      <c r="O204" s="146">
        <v>41</v>
      </c>
      <c r="P204" s="146">
        <v>20</v>
      </c>
    </row>
    <row r="205" spans="1:18" ht="19.5" thickBot="1" x14ac:dyDescent="0.25">
      <c r="A205" s="851"/>
      <c r="B205" s="903"/>
      <c r="C205" s="378">
        <v>14</v>
      </c>
      <c r="D205" s="161" t="s">
        <v>857</v>
      </c>
      <c r="E205" s="392"/>
      <c r="F205" s="655">
        <f t="shared" si="35"/>
        <v>0</v>
      </c>
      <c r="G205" s="655"/>
      <c r="H205" s="655"/>
      <c r="I205" s="655"/>
      <c r="J205" s="655"/>
      <c r="K205" s="655"/>
      <c r="L205" s="655"/>
      <c r="M205" s="146"/>
      <c r="N205" s="146"/>
      <c r="O205" s="146"/>
      <c r="P205" s="146"/>
    </row>
    <row r="206" spans="1:18" ht="19.5" thickBot="1" x14ac:dyDescent="0.25">
      <c r="A206" s="851"/>
      <c r="B206" s="903"/>
      <c r="C206" s="383">
        <v>15</v>
      </c>
      <c r="D206" s="164" t="s">
        <v>982</v>
      </c>
      <c r="E206" s="394"/>
      <c r="F206" s="655">
        <f t="shared" si="35"/>
        <v>3.4254000000000002</v>
      </c>
      <c r="G206" s="655"/>
      <c r="H206" s="655"/>
      <c r="I206" s="655"/>
      <c r="J206" s="655"/>
      <c r="K206" s="655"/>
      <c r="L206" s="655"/>
      <c r="M206" s="165">
        <v>9</v>
      </c>
      <c r="N206" s="165">
        <v>1</v>
      </c>
      <c r="O206" s="165">
        <v>0</v>
      </c>
      <c r="P206" s="165">
        <v>11</v>
      </c>
    </row>
    <row r="207" spans="1:18" ht="19.5" thickBot="1" x14ac:dyDescent="0.25">
      <c r="A207" s="851"/>
      <c r="B207" s="903"/>
      <c r="C207" s="383">
        <v>16</v>
      </c>
      <c r="D207" s="164" t="s">
        <v>858</v>
      </c>
      <c r="E207" s="394"/>
      <c r="F207" s="655">
        <f t="shared" si="35"/>
        <v>0</v>
      </c>
      <c r="G207" s="655"/>
      <c r="H207" s="655"/>
      <c r="I207" s="655"/>
      <c r="J207" s="655"/>
      <c r="K207" s="655"/>
      <c r="L207" s="655"/>
      <c r="M207" s="165">
        <v>0</v>
      </c>
      <c r="N207" s="165">
        <v>0</v>
      </c>
      <c r="O207" s="165">
        <v>0</v>
      </c>
      <c r="P207" s="165">
        <v>0</v>
      </c>
    </row>
    <row r="208" spans="1:18" ht="19.5" thickBot="1" x14ac:dyDescent="0.25">
      <c r="A208" s="851"/>
      <c r="B208" s="903"/>
      <c r="C208" s="378">
        <v>17</v>
      </c>
      <c r="D208" s="161" t="s">
        <v>859</v>
      </c>
      <c r="E208" s="392"/>
      <c r="F208" s="392">
        <f t="shared" si="35"/>
        <v>0</v>
      </c>
      <c r="G208" s="392"/>
      <c r="H208" s="392"/>
      <c r="I208" s="392"/>
      <c r="J208" s="392"/>
      <c r="K208" s="392"/>
      <c r="L208" s="392"/>
      <c r="M208" s="146"/>
      <c r="N208" s="146"/>
      <c r="O208" s="146"/>
      <c r="P208" s="146"/>
    </row>
    <row r="209" spans="1:17" ht="19.5" thickBot="1" x14ac:dyDescent="0.25">
      <c r="A209" s="851"/>
      <c r="B209" s="903"/>
      <c r="C209" s="378"/>
      <c r="D209" s="161"/>
      <c r="E209" s="392"/>
      <c r="F209" s="392"/>
      <c r="G209" s="392"/>
      <c r="H209" s="392"/>
      <c r="I209" s="392"/>
      <c r="J209" s="392"/>
      <c r="K209" s="392"/>
      <c r="L209" s="392"/>
      <c r="M209" s="146"/>
      <c r="N209" s="146"/>
      <c r="O209" s="146"/>
      <c r="P209" s="146"/>
    </row>
    <row r="210" spans="1:17" ht="19.5" thickBot="1" x14ac:dyDescent="0.25">
      <c r="A210" s="851"/>
      <c r="B210" s="903"/>
      <c r="C210" s="378"/>
      <c r="D210" s="161"/>
      <c r="E210" s="392"/>
      <c r="F210" s="392"/>
      <c r="G210" s="392"/>
      <c r="H210" s="392"/>
      <c r="I210" s="392"/>
      <c r="J210" s="392"/>
      <c r="K210" s="392"/>
      <c r="L210" s="392"/>
      <c r="M210" s="146"/>
      <c r="N210" s="146"/>
      <c r="O210" s="146"/>
      <c r="P210" s="146"/>
    </row>
    <row r="211" spans="1:17" ht="18.75" thickBot="1" x14ac:dyDescent="0.3">
      <c r="A211" s="851"/>
      <c r="B211" s="903"/>
      <c r="C211" s="378"/>
      <c r="D211" s="3" t="s">
        <v>1186</v>
      </c>
      <c r="E211" s="370"/>
      <c r="F211" s="370"/>
      <c r="G211" s="370"/>
      <c r="H211" s="370"/>
      <c r="I211" s="370"/>
      <c r="J211" s="370"/>
      <c r="K211" s="370"/>
      <c r="L211" s="370"/>
      <c r="M211" s="26">
        <f>SUM(M201:M210)</f>
        <v>75</v>
      </c>
      <c r="N211" s="26">
        <f>SUM(N201:N210)</f>
        <v>54</v>
      </c>
      <c r="O211" s="26">
        <f>SUM(O201:O210)</f>
        <v>117</v>
      </c>
      <c r="P211" s="26">
        <f>SUM(P201:P210)</f>
        <v>71</v>
      </c>
    </row>
    <row r="212" spans="1:17" ht="19.5" thickBot="1" x14ac:dyDescent="0.25">
      <c r="A212" s="851"/>
      <c r="B212" s="903"/>
      <c r="C212" s="378"/>
      <c r="D212" s="3" t="s">
        <v>1188</v>
      </c>
      <c r="E212" s="370"/>
      <c r="F212" s="370"/>
      <c r="G212" s="370"/>
      <c r="H212" s="370"/>
      <c r="I212" s="370"/>
      <c r="J212" s="370"/>
      <c r="K212" s="370"/>
      <c r="L212" s="370"/>
      <c r="M212" s="130">
        <f t="shared" ref="M212" si="36">(M211*1.73*220*0.9)/1000</f>
        <v>25.6905</v>
      </c>
      <c r="N212" s="130">
        <f t="shared" ref="N212" si="37">(N211*1.73*220*0.9)/1000</f>
        <v>18.497160000000004</v>
      </c>
      <c r="O212" s="130">
        <f t="shared" ref="O212" si="38">(O211*1.73*220*0.9)/1000</f>
        <v>40.077179999999998</v>
      </c>
      <c r="P212" s="131"/>
      <c r="Q212" s="156"/>
    </row>
    <row r="213" spans="1:17" ht="18.75" thickBot="1" x14ac:dyDescent="0.25">
      <c r="A213" s="851"/>
      <c r="B213" s="903"/>
      <c r="C213" s="378"/>
      <c r="D213" s="3" t="s">
        <v>1190</v>
      </c>
      <c r="E213" s="371"/>
      <c r="F213" s="371"/>
      <c r="G213" s="371"/>
      <c r="H213" s="371"/>
      <c r="I213" s="371"/>
      <c r="J213" s="371"/>
      <c r="K213" s="371"/>
      <c r="L213" s="371"/>
      <c r="M213" s="869">
        <f>(M212+N212+O212)</f>
        <v>84.264840000000007</v>
      </c>
      <c r="N213" s="870"/>
      <c r="O213" s="870"/>
      <c r="P213" s="871"/>
    </row>
    <row r="214" spans="1:17" ht="21" thickBot="1" x14ac:dyDescent="0.25">
      <c r="A214" s="852"/>
      <c r="B214" s="904"/>
      <c r="C214" s="382"/>
      <c r="D214" s="9" t="s">
        <v>53</v>
      </c>
      <c r="E214" s="384"/>
      <c r="F214" s="384"/>
      <c r="G214" s="384"/>
      <c r="H214" s="384"/>
      <c r="I214" s="384"/>
      <c r="J214" s="384"/>
      <c r="K214" s="384"/>
      <c r="L214" s="384"/>
      <c r="M214" s="10">
        <f>M211+M195</f>
        <v>172</v>
      </c>
      <c r="N214" s="10">
        <f>N211+N195</f>
        <v>162</v>
      </c>
      <c r="O214" s="10">
        <f>O211+O195</f>
        <v>208</v>
      </c>
      <c r="P214" s="10">
        <f>P211+P195</f>
        <v>108</v>
      </c>
    </row>
    <row r="215" spans="1:17" ht="40.5" customHeight="1" thickBot="1" x14ac:dyDescent="0.25">
      <c r="A215" s="584"/>
      <c r="B215" s="585"/>
      <c r="C215" s="585"/>
      <c r="D215" s="602" t="str">
        <f>HYPERLINK("#Оглавление!h6","&lt;&lt;&lt;&lt;&lt;")</f>
        <v>&lt;&lt;&lt;&lt;&lt;</v>
      </c>
      <c r="E215" s="585"/>
      <c r="F215" s="585"/>
      <c r="G215" s="585"/>
      <c r="H215" s="585"/>
      <c r="I215" s="585"/>
      <c r="J215" s="585"/>
      <c r="K215" s="585"/>
      <c r="L215" s="585"/>
      <c r="M215" s="585"/>
      <c r="N215" s="585"/>
      <c r="O215" s="585"/>
      <c r="P215" s="585"/>
    </row>
    <row r="216" spans="1:17" ht="48" thickBot="1" x14ac:dyDescent="0.25">
      <c r="A216" s="145">
        <v>44870</v>
      </c>
      <c r="B216" s="23"/>
      <c r="C216" s="364" t="s">
        <v>1309</v>
      </c>
      <c r="D216" s="123" t="s">
        <v>1224</v>
      </c>
      <c r="E216" s="367" t="s">
        <v>1308</v>
      </c>
      <c r="F216" s="475" t="s">
        <v>1381</v>
      </c>
      <c r="G216" s="475" t="s">
        <v>1415</v>
      </c>
      <c r="H216" s="681" t="s">
        <v>1416</v>
      </c>
      <c r="I216" s="475" t="s">
        <v>1417</v>
      </c>
      <c r="J216" s="681" t="s">
        <v>1319</v>
      </c>
      <c r="K216" s="475" t="s">
        <v>1418</v>
      </c>
      <c r="L216" s="475" t="s">
        <v>1419</v>
      </c>
      <c r="M216" s="154" t="str">
        <f>'Данные по ТП'!C36</f>
        <v>ТМ-630/10</v>
      </c>
      <c r="N216" s="125" t="s">
        <v>1225</v>
      </c>
      <c r="O216" s="124" t="s">
        <v>5</v>
      </c>
      <c r="P216" s="126">
        <f>'Данные по ТП'!F36</f>
        <v>64400</v>
      </c>
    </row>
    <row r="217" spans="1:17" ht="19.5" thickBot="1" x14ac:dyDescent="0.25">
      <c r="A217" s="850" t="s">
        <v>1698</v>
      </c>
      <c r="B217" s="872" t="s">
        <v>109</v>
      </c>
      <c r="C217" s="378">
        <v>1</v>
      </c>
      <c r="D217" s="161" t="s">
        <v>863</v>
      </c>
      <c r="E217" s="392"/>
      <c r="F217" s="655">
        <f>((O217*1.73*220*0.9)/1000)+((N217*1.73*220*0.9)/1000)+((M217*1.73*220*0.9)/1000)</f>
        <v>2.05524</v>
      </c>
      <c r="G217" s="845"/>
      <c r="H217" s="845"/>
      <c r="I217" s="845"/>
      <c r="J217" s="845"/>
      <c r="K217" s="845"/>
      <c r="L217" s="845"/>
      <c r="M217" s="146">
        <v>1</v>
      </c>
      <c r="N217" s="146">
        <v>4</v>
      </c>
      <c r="O217" s="146">
        <v>1</v>
      </c>
      <c r="P217" s="146">
        <v>1</v>
      </c>
    </row>
    <row r="218" spans="1:17" ht="19.5" thickBot="1" x14ac:dyDescent="0.25">
      <c r="A218" s="851"/>
      <c r="B218" s="896"/>
      <c r="C218" s="378">
        <v>2</v>
      </c>
      <c r="D218" s="161" t="s">
        <v>864</v>
      </c>
      <c r="E218" s="392"/>
      <c r="F218" s="655">
        <f t="shared" ref="F218:F224" si="39">((O218*1.73*220*0.9)/1000)+((N218*1.73*220*0.9)/1000)+((M218*1.73*220*0.9)/1000)</f>
        <v>1.7127000000000001</v>
      </c>
      <c r="G218" s="846"/>
      <c r="H218" s="846"/>
      <c r="I218" s="846"/>
      <c r="J218" s="846"/>
      <c r="K218" s="846"/>
      <c r="L218" s="846"/>
      <c r="M218" s="146">
        <v>5</v>
      </c>
      <c r="N218" s="146">
        <v>0</v>
      </c>
      <c r="O218" s="146">
        <v>0</v>
      </c>
      <c r="P218" s="146">
        <v>4</v>
      </c>
    </row>
    <row r="219" spans="1:17" ht="19.5" thickBot="1" x14ac:dyDescent="0.25">
      <c r="A219" s="851"/>
      <c r="B219" s="896"/>
      <c r="C219" s="378">
        <v>3</v>
      </c>
      <c r="D219" s="161" t="s">
        <v>865</v>
      </c>
      <c r="E219" s="392"/>
      <c r="F219" s="655">
        <f t="shared" si="39"/>
        <v>0</v>
      </c>
      <c r="G219" s="655"/>
      <c r="H219" s="655"/>
      <c r="I219" s="655"/>
      <c r="J219" s="655"/>
      <c r="K219" s="655"/>
      <c r="L219" s="655"/>
      <c r="M219" s="146">
        <v>0</v>
      </c>
      <c r="N219" s="146">
        <v>0</v>
      </c>
      <c r="O219" s="146">
        <v>0</v>
      </c>
      <c r="P219" s="146">
        <v>0</v>
      </c>
    </row>
    <row r="220" spans="1:17" ht="19.5" thickBot="1" x14ac:dyDescent="0.25">
      <c r="A220" s="851"/>
      <c r="B220" s="896"/>
      <c r="C220" s="378">
        <v>4</v>
      </c>
      <c r="D220" s="161" t="s">
        <v>866</v>
      </c>
      <c r="E220" s="392"/>
      <c r="F220" s="655">
        <f t="shared" si="39"/>
        <v>3.0828600000000002</v>
      </c>
      <c r="G220" s="655"/>
      <c r="H220" s="655"/>
      <c r="I220" s="655"/>
      <c r="J220" s="655"/>
      <c r="K220" s="655"/>
      <c r="L220" s="655"/>
      <c r="M220" s="146">
        <v>5</v>
      </c>
      <c r="N220" s="146">
        <v>4</v>
      </c>
      <c r="O220" s="146">
        <v>0</v>
      </c>
      <c r="P220" s="146">
        <v>0</v>
      </c>
    </row>
    <row r="221" spans="1:17" ht="19.5" thickBot="1" x14ac:dyDescent="0.25">
      <c r="A221" s="851"/>
      <c r="B221" s="896"/>
      <c r="C221" s="378">
        <v>5</v>
      </c>
      <c r="D221" s="161" t="s">
        <v>867</v>
      </c>
      <c r="E221" s="392"/>
      <c r="F221" s="655">
        <f t="shared" si="39"/>
        <v>1.02762</v>
      </c>
      <c r="G221" s="655"/>
      <c r="H221" s="655"/>
      <c r="I221" s="655"/>
      <c r="J221" s="655"/>
      <c r="K221" s="655"/>
      <c r="L221" s="655"/>
      <c r="M221" s="146">
        <v>0</v>
      </c>
      <c r="N221" s="146">
        <v>3</v>
      </c>
      <c r="O221" s="146">
        <v>0</v>
      </c>
      <c r="P221" s="146">
        <v>0</v>
      </c>
    </row>
    <row r="222" spans="1:17" ht="19.5" thickBot="1" x14ac:dyDescent="0.25">
      <c r="A222" s="851"/>
      <c r="B222" s="896"/>
      <c r="C222" s="378">
        <v>6</v>
      </c>
      <c r="D222" s="161" t="s">
        <v>868</v>
      </c>
      <c r="E222" s="392"/>
      <c r="F222" s="655">
        <f t="shared" si="39"/>
        <v>24.320340000000002</v>
      </c>
      <c r="G222" s="655"/>
      <c r="H222" s="655"/>
      <c r="I222" s="655"/>
      <c r="J222" s="655"/>
      <c r="K222" s="655"/>
      <c r="L222" s="655"/>
      <c r="M222" s="146">
        <v>27</v>
      </c>
      <c r="N222" s="146">
        <v>25</v>
      </c>
      <c r="O222" s="146">
        <v>19</v>
      </c>
      <c r="P222" s="146">
        <v>11</v>
      </c>
    </row>
    <row r="223" spans="1:17" ht="19.5" thickBot="1" x14ac:dyDescent="0.25">
      <c r="A223" s="851"/>
      <c r="B223" s="896"/>
      <c r="C223" s="378">
        <v>7</v>
      </c>
      <c r="D223" s="161" t="s">
        <v>1460</v>
      </c>
      <c r="E223" s="392"/>
      <c r="F223" s="655">
        <f>H226</f>
        <v>0</v>
      </c>
      <c r="G223" s="655"/>
      <c r="H223" s="655"/>
      <c r="I223" s="655"/>
      <c r="J223" s="655"/>
      <c r="K223" s="655"/>
      <c r="L223" s="655"/>
      <c r="M223" s="146">
        <v>2</v>
      </c>
      <c r="N223" s="146">
        <v>7</v>
      </c>
      <c r="O223" s="146">
        <v>1</v>
      </c>
      <c r="P223" s="146">
        <v>3</v>
      </c>
    </row>
    <row r="224" spans="1:17" ht="19.5" thickBot="1" x14ac:dyDescent="0.25">
      <c r="A224" s="851"/>
      <c r="B224" s="896"/>
      <c r="C224" s="378">
        <v>8</v>
      </c>
      <c r="D224" s="161" t="s">
        <v>1459</v>
      </c>
      <c r="E224" s="392"/>
      <c r="F224" s="655">
        <f t="shared" si="39"/>
        <v>0</v>
      </c>
      <c r="G224" s="655"/>
      <c r="H224" s="655"/>
      <c r="I224" s="655"/>
      <c r="J224" s="655"/>
      <c r="K224" s="655"/>
      <c r="L224" s="655"/>
      <c r="M224" s="146">
        <v>0</v>
      </c>
      <c r="N224" s="146">
        <v>0</v>
      </c>
      <c r="O224" s="146">
        <v>0</v>
      </c>
      <c r="P224" s="146">
        <v>0</v>
      </c>
    </row>
    <row r="225" spans="1:18" ht="18.75" thickBot="1" x14ac:dyDescent="0.3">
      <c r="A225" s="851"/>
      <c r="B225" s="896"/>
      <c r="C225" s="378"/>
      <c r="D225" s="3" t="s">
        <v>1187</v>
      </c>
      <c r="E225" s="370"/>
      <c r="F225" s="370"/>
      <c r="G225" s="370"/>
      <c r="H225" s="370"/>
      <c r="I225" s="370"/>
      <c r="J225" s="370"/>
      <c r="K225" s="370"/>
      <c r="L225" s="370"/>
      <c r="M225" s="26">
        <f>SUM(M217:M224)</f>
        <v>40</v>
      </c>
      <c r="N225" s="26">
        <f>SUM(N217:N224)</f>
        <v>43</v>
      </c>
      <c r="O225" s="26">
        <f>SUM(O217:O224)</f>
        <v>21</v>
      </c>
      <c r="P225" s="26">
        <f>SUM(P217:P224)</f>
        <v>19</v>
      </c>
    </row>
    <row r="226" spans="1:18" ht="19.5" thickBot="1" x14ac:dyDescent="0.25">
      <c r="A226" s="851"/>
      <c r="B226" s="896"/>
      <c r="C226" s="378"/>
      <c r="D226" s="3" t="s">
        <v>1188</v>
      </c>
      <c r="E226" s="370"/>
      <c r="F226" s="370"/>
      <c r="G226" s="370"/>
      <c r="H226" s="370"/>
      <c r="I226" s="370"/>
      <c r="J226" s="370"/>
      <c r="K226" s="370"/>
      <c r="L226" s="370"/>
      <c r="M226" s="130">
        <f>SUM(M217:M225)</f>
        <v>80</v>
      </c>
      <c r="N226" s="130">
        <f>SUM(N217:N225)</f>
        <v>86</v>
      </c>
      <c r="O226" s="130">
        <f>SUM(O217:O225)</f>
        <v>42</v>
      </c>
      <c r="P226" s="131">
        <f>SUM(P217:P225)</f>
        <v>38</v>
      </c>
      <c r="Q226" s="156"/>
    </row>
    <row r="227" spans="1:18" ht="18.75" thickBot="1" x14ac:dyDescent="0.25">
      <c r="A227" s="851"/>
      <c r="B227" s="896"/>
      <c r="C227" s="378"/>
      <c r="D227" s="3" t="s">
        <v>1189</v>
      </c>
      <c r="E227" s="371"/>
      <c r="F227" s="371"/>
      <c r="G227" s="371"/>
      <c r="H227" s="371"/>
      <c r="I227" s="371"/>
      <c r="J227" s="371"/>
      <c r="K227" s="371"/>
      <c r="L227" s="371"/>
      <c r="M227" s="869">
        <f>(M226+N226+O226)</f>
        <v>208</v>
      </c>
      <c r="N227" s="870"/>
      <c r="O227" s="870"/>
      <c r="P227" s="871"/>
      <c r="Q227" s="156"/>
    </row>
    <row r="228" spans="1:18" ht="19.5" thickBot="1" x14ac:dyDescent="0.25">
      <c r="A228" s="851"/>
      <c r="B228" s="896"/>
      <c r="C228" s="381"/>
      <c r="D228" s="898"/>
      <c r="E228" s="899"/>
      <c r="F228" s="899"/>
      <c r="G228" s="899"/>
      <c r="H228" s="899"/>
      <c r="I228" s="899"/>
      <c r="J228" s="899"/>
      <c r="K228" s="899"/>
      <c r="L228" s="899"/>
      <c r="M228" s="899"/>
      <c r="N228" s="899"/>
      <c r="O228" s="899"/>
      <c r="P228" s="900"/>
    </row>
    <row r="229" spans="1:18" ht="48" thickBot="1" x14ac:dyDescent="0.25">
      <c r="A229" s="851"/>
      <c r="B229" s="896"/>
      <c r="C229" s="364" t="s">
        <v>1309</v>
      </c>
      <c r="D229" s="123" t="s">
        <v>1200</v>
      </c>
      <c r="E229" s="367" t="s">
        <v>1308</v>
      </c>
      <c r="F229" s="475" t="s">
        <v>1381</v>
      </c>
      <c r="G229" s="475" t="s">
        <v>1415</v>
      </c>
      <c r="H229" s="681" t="s">
        <v>1416</v>
      </c>
      <c r="I229" s="475" t="s">
        <v>1417</v>
      </c>
      <c r="J229" s="681" t="s">
        <v>1319</v>
      </c>
      <c r="K229" s="475" t="s">
        <v>1418</v>
      </c>
      <c r="L229" s="475" t="s">
        <v>1419</v>
      </c>
      <c r="M229" s="154" t="str">
        <f>'Данные по ТП'!C37</f>
        <v>ТМ-630/10</v>
      </c>
      <c r="N229" s="125" t="s">
        <v>1225</v>
      </c>
      <c r="O229" s="124" t="s">
        <v>5</v>
      </c>
      <c r="P229" s="126">
        <f>'Данные по ТП'!F37</f>
        <v>19812</v>
      </c>
    </row>
    <row r="230" spans="1:18" ht="19.5" thickBot="1" x14ac:dyDescent="0.25">
      <c r="A230" s="851"/>
      <c r="B230" s="896"/>
      <c r="C230" s="378">
        <v>9</v>
      </c>
      <c r="D230" s="161" t="s">
        <v>869</v>
      </c>
      <c r="E230" s="392"/>
      <c r="F230" s="655">
        <f>((O230*1.73*220*0.9)/1000)+((N230*1.73*220*0.9)/1000)+((M230*1.73*220*0.9)/1000)</f>
        <v>0</v>
      </c>
      <c r="G230" s="845"/>
      <c r="H230" s="845"/>
      <c r="I230" s="845"/>
      <c r="J230" s="845"/>
      <c r="K230" s="845"/>
      <c r="L230" s="845"/>
      <c r="M230" s="146">
        <v>0</v>
      </c>
      <c r="N230" s="146">
        <v>0</v>
      </c>
      <c r="O230" s="146">
        <v>0</v>
      </c>
      <c r="P230" s="146">
        <v>0</v>
      </c>
      <c r="R230" s="157"/>
    </row>
    <row r="231" spans="1:18" ht="19.5" thickBot="1" x14ac:dyDescent="0.25">
      <c r="A231" s="851"/>
      <c r="B231" s="896"/>
      <c r="C231" s="378">
        <v>10</v>
      </c>
      <c r="D231" s="161" t="s">
        <v>870</v>
      </c>
      <c r="E231" s="392"/>
      <c r="F231" s="655">
        <f t="shared" ref="F231:F237" si="40">((O231*1.73*220*0.9)/1000)+((N231*1.73*220*0.9)/1000)+((M231*1.73*220*0.9)/1000)</f>
        <v>0</v>
      </c>
      <c r="G231" s="846"/>
      <c r="H231" s="846"/>
      <c r="I231" s="846"/>
      <c r="J231" s="846"/>
      <c r="K231" s="846"/>
      <c r="L231" s="846"/>
      <c r="M231" s="146">
        <v>0</v>
      </c>
      <c r="N231" s="146">
        <v>0</v>
      </c>
      <c r="O231" s="146">
        <v>0</v>
      </c>
      <c r="P231" s="146">
        <v>0</v>
      </c>
    </row>
    <row r="232" spans="1:18" ht="19.5" thickBot="1" x14ac:dyDescent="0.25">
      <c r="A232" s="851"/>
      <c r="B232" s="896"/>
      <c r="C232" s="378">
        <v>11</v>
      </c>
      <c r="D232" s="161" t="s">
        <v>871</v>
      </c>
      <c r="E232" s="392"/>
      <c r="F232" s="655">
        <f t="shared" si="40"/>
        <v>0</v>
      </c>
      <c r="G232" s="655"/>
      <c r="H232" s="655"/>
      <c r="I232" s="655"/>
      <c r="J232" s="655"/>
      <c r="K232" s="655"/>
      <c r="L232" s="655"/>
      <c r="M232" s="146"/>
      <c r="N232" s="146"/>
      <c r="O232" s="146"/>
      <c r="P232" s="146"/>
    </row>
    <row r="233" spans="1:18" ht="19.5" thickBot="1" x14ac:dyDescent="0.25">
      <c r="A233" s="851"/>
      <c r="B233" s="896"/>
      <c r="C233" s="378">
        <v>12</v>
      </c>
      <c r="D233" s="161" t="s">
        <v>874</v>
      </c>
      <c r="E233" s="392"/>
      <c r="F233" s="655">
        <f t="shared" si="40"/>
        <v>27.403199999999998</v>
      </c>
      <c r="G233" s="655"/>
      <c r="H233" s="655"/>
      <c r="I233" s="655"/>
      <c r="J233" s="655"/>
      <c r="K233" s="655"/>
      <c r="L233" s="655"/>
      <c r="M233" s="146">
        <v>19</v>
      </c>
      <c r="N233" s="146">
        <v>32</v>
      </c>
      <c r="O233" s="146">
        <v>29</v>
      </c>
      <c r="P233" s="146">
        <v>6</v>
      </c>
    </row>
    <row r="234" spans="1:18" ht="19.5" thickBot="1" x14ac:dyDescent="0.25">
      <c r="A234" s="851"/>
      <c r="B234" s="896"/>
      <c r="C234" s="378">
        <v>13</v>
      </c>
      <c r="D234" s="161" t="s">
        <v>872</v>
      </c>
      <c r="E234" s="392"/>
      <c r="F234" s="655">
        <f t="shared" si="40"/>
        <v>0</v>
      </c>
      <c r="G234" s="655"/>
      <c r="H234" s="655"/>
      <c r="I234" s="655"/>
      <c r="J234" s="655"/>
      <c r="K234" s="655"/>
      <c r="L234" s="655"/>
      <c r="M234" s="146">
        <v>0</v>
      </c>
      <c r="N234" s="146">
        <v>0</v>
      </c>
      <c r="O234" s="146">
        <v>0</v>
      </c>
      <c r="P234" s="146">
        <v>0</v>
      </c>
    </row>
    <row r="235" spans="1:18" ht="19.5" thickBot="1" x14ac:dyDescent="0.25">
      <c r="A235" s="851"/>
      <c r="B235" s="896"/>
      <c r="C235" s="378">
        <v>14</v>
      </c>
      <c r="D235" s="161" t="s">
        <v>873</v>
      </c>
      <c r="E235" s="392"/>
      <c r="F235" s="655">
        <f t="shared" si="40"/>
        <v>0</v>
      </c>
      <c r="G235" s="655"/>
      <c r="H235" s="655"/>
      <c r="I235" s="655"/>
      <c r="J235" s="655"/>
      <c r="K235" s="655"/>
      <c r="L235" s="655"/>
      <c r="M235" s="146">
        <v>0</v>
      </c>
      <c r="N235" s="146">
        <v>0</v>
      </c>
      <c r="O235" s="146">
        <v>0</v>
      </c>
      <c r="P235" s="146">
        <v>0</v>
      </c>
    </row>
    <row r="236" spans="1:18" ht="19.5" thickBot="1" x14ac:dyDescent="0.25">
      <c r="A236" s="851"/>
      <c r="B236" s="896"/>
      <c r="C236" s="378"/>
      <c r="D236" s="161"/>
      <c r="E236" s="392"/>
      <c r="F236" s="655">
        <f t="shared" si="40"/>
        <v>0</v>
      </c>
      <c r="G236" s="655"/>
      <c r="H236" s="655"/>
      <c r="I236" s="655"/>
      <c r="J236" s="655"/>
      <c r="K236" s="655"/>
      <c r="L236" s="655"/>
      <c r="M236" s="146"/>
      <c r="N236" s="146"/>
      <c r="O236" s="146"/>
      <c r="P236" s="146"/>
    </row>
    <row r="237" spans="1:18" ht="19.5" thickBot="1" x14ac:dyDescent="0.25">
      <c r="A237" s="851"/>
      <c r="B237" s="896"/>
      <c r="C237" s="378"/>
      <c r="D237" s="161"/>
      <c r="E237" s="392"/>
      <c r="F237" s="655">
        <f t="shared" si="40"/>
        <v>0</v>
      </c>
      <c r="G237" s="655"/>
      <c r="H237" s="655"/>
      <c r="I237" s="655"/>
      <c r="J237" s="655"/>
      <c r="K237" s="655"/>
      <c r="L237" s="655"/>
      <c r="M237" s="146"/>
      <c r="N237" s="146"/>
      <c r="O237" s="146"/>
      <c r="P237" s="146"/>
    </row>
    <row r="238" spans="1:18" ht="18.75" thickBot="1" x14ac:dyDescent="0.3">
      <c r="A238" s="851"/>
      <c r="B238" s="896"/>
      <c r="C238" s="378"/>
      <c r="D238" s="3" t="s">
        <v>1186</v>
      </c>
      <c r="E238" s="370"/>
      <c r="F238" s="370"/>
      <c r="G238" s="370"/>
      <c r="H238" s="370"/>
      <c r="I238" s="370"/>
      <c r="J238" s="370"/>
      <c r="K238" s="370"/>
      <c r="L238" s="370"/>
      <c r="M238" s="26">
        <f>SUM(M230:M237)</f>
        <v>19</v>
      </c>
      <c r="N238" s="26">
        <f>SUM(N230:N237)</f>
        <v>32</v>
      </c>
      <c r="O238" s="26">
        <f>SUM(O230:O237)</f>
        <v>29</v>
      </c>
      <c r="P238" s="26">
        <f>SUM(P230:P237)</f>
        <v>6</v>
      </c>
    </row>
    <row r="239" spans="1:18" ht="22.5" customHeight="1" thickBot="1" x14ac:dyDescent="0.25">
      <c r="A239" s="851"/>
      <c r="B239" s="896"/>
      <c r="C239" s="378"/>
      <c r="D239" s="3" t="s">
        <v>1188</v>
      </c>
      <c r="E239" s="370"/>
      <c r="F239" s="370"/>
      <c r="G239" s="370"/>
      <c r="H239" s="370"/>
      <c r="I239" s="370"/>
      <c r="J239" s="370"/>
      <c r="K239" s="370"/>
      <c r="L239" s="370"/>
      <c r="M239" s="130">
        <f>SUM(M230:M238)</f>
        <v>38</v>
      </c>
      <c r="N239" s="130">
        <f>SUM(N230:N238)</f>
        <v>64</v>
      </c>
      <c r="O239" s="130">
        <f>SUM(O230:O238)</f>
        <v>58</v>
      </c>
      <c r="P239" s="131">
        <f>SUM(P230:P238)</f>
        <v>12</v>
      </c>
      <c r="Q239" s="156"/>
    </row>
    <row r="240" spans="1:18" ht="18.75" thickBot="1" x14ac:dyDescent="0.25">
      <c r="A240" s="851"/>
      <c r="B240" s="896"/>
      <c r="C240" s="378"/>
      <c r="D240" s="3" t="s">
        <v>1190</v>
      </c>
      <c r="E240" s="371"/>
      <c r="F240" s="371"/>
      <c r="G240" s="371"/>
      <c r="H240" s="371"/>
      <c r="I240" s="371"/>
      <c r="J240" s="371"/>
      <c r="K240" s="371"/>
      <c r="L240" s="371"/>
      <c r="M240" s="869"/>
      <c r="N240" s="870"/>
      <c r="O240" s="870"/>
      <c r="P240" s="871"/>
    </row>
    <row r="241" spans="1:16" ht="21" thickBot="1" x14ac:dyDescent="0.25">
      <c r="A241" s="852"/>
      <c r="B241" s="897"/>
      <c r="C241" s="382"/>
      <c r="D241" s="9" t="s">
        <v>53</v>
      </c>
      <c r="E241" s="384"/>
      <c r="F241" s="384"/>
      <c r="G241" s="384"/>
      <c r="H241" s="384"/>
      <c r="I241" s="384"/>
      <c r="J241" s="384"/>
      <c r="K241" s="384"/>
      <c r="L241" s="384"/>
      <c r="M241" s="816">
        <f>M239+M226</f>
        <v>118</v>
      </c>
      <c r="N241" s="816">
        <f>N239+N226</f>
        <v>150</v>
      </c>
      <c r="O241" s="816">
        <f>O239+O226</f>
        <v>100</v>
      </c>
      <c r="P241" s="817">
        <f>P239+P226</f>
        <v>50</v>
      </c>
    </row>
    <row r="242" spans="1:16" ht="18.75" x14ac:dyDescent="0.3">
      <c r="A242" s="159"/>
      <c r="B242" s="99"/>
      <c r="C242" s="390"/>
      <c r="D242" s="99"/>
      <c r="E242" s="390"/>
      <c r="F242" s="390"/>
      <c r="G242" s="390"/>
      <c r="H242" s="390"/>
      <c r="I242" s="390"/>
      <c r="J242" s="390"/>
      <c r="K242" s="390"/>
      <c r="L242" s="390"/>
      <c r="M242" s="160"/>
      <c r="N242" s="99"/>
      <c r="O242" s="99"/>
      <c r="P242" s="99"/>
    </row>
    <row r="243" spans="1:16" ht="33" x14ac:dyDescent="0.25">
      <c r="A243" s="99"/>
      <c r="B243" s="99"/>
      <c r="C243" s="390"/>
      <c r="D243" s="602" t="str">
        <f>HYPERLINK("#Оглавление!h6","&lt;&lt;&lt;&lt;&lt;")</f>
        <v>&lt;&lt;&lt;&lt;&lt;</v>
      </c>
      <c r="E243" s="390"/>
      <c r="F243" s="390"/>
      <c r="G243" s="390"/>
      <c r="H243" s="390"/>
      <c r="I243" s="390"/>
      <c r="J243" s="390"/>
      <c r="K243" s="390"/>
      <c r="L243" s="390"/>
      <c r="M243" s="160"/>
      <c r="N243" s="99"/>
      <c r="O243" s="99"/>
      <c r="P243" s="99"/>
    </row>
    <row r="244" spans="1:16" ht="18.75" thickBot="1" x14ac:dyDescent="0.3">
      <c r="A244" s="99"/>
      <c r="B244" s="99"/>
      <c r="C244" s="390"/>
      <c r="D244" s="99"/>
      <c r="E244" s="390"/>
      <c r="F244" s="390"/>
      <c r="G244" s="390"/>
      <c r="H244" s="390"/>
      <c r="I244" s="390"/>
      <c r="J244" s="390"/>
      <c r="K244" s="390"/>
      <c r="L244" s="390"/>
      <c r="M244" s="160"/>
      <c r="N244" s="99"/>
      <c r="O244" s="99"/>
      <c r="P244" s="99"/>
    </row>
    <row r="245" spans="1:16" s="99" customFormat="1" ht="73.5" customHeight="1" thickBot="1" x14ac:dyDescent="0.25">
      <c r="A245" s="690">
        <v>44869</v>
      </c>
      <c r="B245" s="810"/>
      <c r="C245" s="811" t="s">
        <v>1309</v>
      </c>
      <c r="D245" s="123" t="s">
        <v>1224</v>
      </c>
      <c r="E245" s="367" t="s">
        <v>1308</v>
      </c>
      <c r="F245" s="475" t="s">
        <v>1381</v>
      </c>
      <c r="G245" s="475" t="s">
        <v>1415</v>
      </c>
      <c r="H245" s="681" t="s">
        <v>1416</v>
      </c>
      <c r="I245" s="475" t="s">
        <v>1417</v>
      </c>
      <c r="J245" s="681" t="s">
        <v>1319</v>
      </c>
      <c r="K245" s="475" t="s">
        <v>1418</v>
      </c>
      <c r="L245" s="475" t="s">
        <v>1419</v>
      </c>
      <c r="M245" s="154"/>
      <c r="N245" s="125" t="s">
        <v>1225</v>
      </c>
      <c r="O245" s="124" t="s">
        <v>5</v>
      </c>
      <c r="P245" s="126"/>
    </row>
    <row r="246" spans="1:16" s="99" customFormat="1" ht="19.5" thickBot="1" x14ac:dyDescent="0.25">
      <c r="A246" s="850" t="s">
        <v>1632</v>
      </c>
      <c r="B246" s="872" t="s">
        <v>1683</v>
      </c>
      <c r="C246" s="812">
        <v>1</v>
      </c>
      <c r="D246" s="161" t="s">
        <v>1685</v>
      </c>
      <c r="E246" s="392"/>
      <c r="F246" s="655"/>
      <c r="G246" s="845"/>
      <c r="H246" s="845"/>
      <c r="I246" s="845"/>
      <c r="J246" s="845"/>
      <c r="K246" s="845"/>
      <c r="L246" s="845"/>
      <c r="M246" s="146">
        <v>26</v>
      </c>
      <c r="N246" s="146">
        <v>13</v>
      </c>
      <c r="O246" s="146">
        <v>30</v>
      </c>
      <c r="P246" s="146">
        <v>5</v>
      </c>
    </row>
    <row r="247" spans="1:16" s="99" customFormat="1" ht="19.5" thickBot="1" x14ac:dyDescent="0.25">
      <c r="A247" s="851"/>
      <c r="B247" s="896"/>
      <c r="C247" s="813">
        <v>2</v>
      </c>
      <c r="D247" s="161" t="s">
        <v>1686</v>
      </c>
      <c r="E247" s="392"/>
      <c r="F247" s="655"/>
      <c r="G247" s="846"/>
      <c r="H247" s="846"/>
      <c r="I247" s="846"/>
      <c r="J247" s="846"/>
      <c r="K247" s="846"/>
      <c r="L247" s="846"/>
      <c r="M247" s="146">
        <v>0</v>
      </c>
      <c r="N247" s="146">
        <v>0</v>
      </c>
      <c r="O247" s="146">
        <v>0</v>
      </c>
      <c r="P247" s="146">
        <v>0</v>
      </c>
    </row>
    <row r="248" spans="1:16" s="99" customFormat="1" ht="19.5" thickBot="1" x14ac:dyDescent="0.25">
      <c r="A248" s="851"/>
      <c r="B248" s="896"/>
      <c r="C248" s="813">
        <v>3</v>
      </c>
      <c r="D248" s="161" t="s">
        <v>1684</v>
      </c>
      <c r="E248" s="392"/>
      <c r="F248" s="655"/>
      <c r="G248" s="655"/>
      <c r="H248" s="655"/>
      <c r="I248" s="655"/>
      <c r="J248" s="655"/>
      <c r="K248" s="655"/>
      <c r="L248" s="655"/>
      <c r="M248" s="146">
        <v>19</v>
      </c>
      <c r="N248" s="146">
        <v>5</v>
      </c>
      <c r="O248" s="146">
        <v>16</v>
      </c>
      <c r="P248" s="146">
        <v>7</v>
      </c>
    </row>
    <row r="249" spans="1:16" s="99" customFormat="1" ht="19.5" thickBot="1" x14ac:dyDescent="0.25">
      <c r="A249" s="851"/>
      <c r="B249" s="896"/>
      <c r="C249" s="813">
        <v>4</v>
      </c>
      <c r="D249" s="161"/>
      <c r="E249" s="392"/>
      <c r="F249" s="655"/>
      <c r="G249" s="655"/>
      <c r="H249" s="655"/>
      <c r="I249" s="655"/>
      <c r="J249" s="655"/>
      <c r="K249" s="655"/>
      <c r="L249" s="655"/>
      <c r="M249" s="146"/>
      <c r="N249" s="146"/>
      <c r="O249" s="146"/>
      <c r="P249" s="146"/>
    </row>
    <row r="250" spans="1:16" s="99" customFormat="1" ht="19.5" thickBot="1" x14ac:dyDescent="0.25">
      <c r="A250" s="851"/>
      <c r="B250" s="896"/>
      <c r="C250" s="813"/>
      <c r="D250" s="161"/>
      <c r="E250" s="392"/>
      <c r="F250" s="655"/>
      <c r="G250" s="655"/>
      <c r="H250" s="655"/>
      <c r="I250" s="655"/>
      <c r="J250" s="655"/>
      <c r="K250" s="655"/>
      <c r="L250" s="655"/>
      <c r="M250" s="146"/>
      <c r="N250" s="146"/>
      <c r="O250" s="146"/>
      <c r="P250" s="146"/>
    </row>
    <row r="251" spans="1:16" s="99" customFormat="1" ht="19.5" thickBot="1" x14ac:dyDescent="0.25">
      <c r="A251" s="851"/>
      <c r="B251" s="896"/>
      <c r="C251" s="813"/>
      <c r="D251" s="161"/>
      <c r="E251" s="392"/>
      <c r="F251" s="655"/>
      <c r="G251" s="655"/>
      <c r="H251" s="655"/>
      <c r="I251" s="655"/>
      <c r="J251" s="655"/>
      <c r="K251" s="655"/>
      <c r="L251" s="655"/>
      <c r="M251" s="146"/>
      <c r="N251" s="146"/>
      <c r="O251" s="146"/>
      <c r="P251" s="146"/>
    </row>
    <row r="252" spans="1:16" s="99" customFormat="1" ht="19.5" thickBot="1" x14ac:dyDescent="0.25">
      <c r="A252" s="851"/>
      <c r="B252" s="896"/>
      <c r="C252" s="813"/>
      <c r="D252" s="161"/>
      <c r="E252" s="392"/>
      <c r="F252" s="655"/>
      <c r="G252" s="655"/>
      <c r="H252" s="655"/>
      <c r="I252" s="655"/>
      <c r="J252" s="655"/>
      <c r="K252" s="655"/>
      <c r="L252" s="655"/>
      <c r="M252" s="146"/>
      <c r="N252" s="146"/>
      <c r="O252" s="146"/>
      <c r="P252" s="146"/>
    </row>
    <row r="253" spans="1:16" s="99" customFormat="1" ht="19.5" thickBot="1" x14ac:dyDescent="0.25">
      <c r="A253" s="851"/>
      <c r="B253" s="896"/>
      <c r="C253" s="813"/>
      <c r="D253" s="161"/>
      <c r="E253" s="392"/>
      <c r="F253" s="655"/>
      <c r="G253" s="655"/>
      <c r="H253" s="655"/>
      <c r="I253" s="655"/>
      <c r="J253" s="655"/>
      <c r="K253" s="655"/>
      <c r="L253" s="655"/>
      <c r="M253" s="146"/>
      <c r="N253" s="146"/>
      <c r="O253" s="146"/>
      <c r="P253" s="146"/>
    </row>
    <row r="254" spans="1:16" s="99" customFormat="1" ht="18.75" thickBot="1" x14ac:dyDescent="0.3">
      <c r="A254" s="851"/>
      <c r="B254" s="896"/>
      <c r="C254" s="813"/>
      <c r="D254" s="3" t="s">
        <v>1187</v>
      </c>
      <c r="E254" s="370"/>
      <c r="F254" s="370"/>
      <c r="G254" s="370"/>
      <c r="H254" s="370"/>
      <c r="I254" s="370"/>
      <c r="J254" s="370"/>
      <c r="K254" s="370"/>
      <c r="L254" s="370"/>
      <c r="M254" s="26">
        <f>SUM(M246:M253)</f>
        <v>45</v>
      </c>
      <c r="N254" s="26">
        <f>SUM(N246:N253)</f>
        <v>18</v>
      </c>
      <c r="O254" s="26">
        <f>SUM(O246:O253)</f>
        <v>46</v>
      </c>
      <c r="P254" s="26">
        <f>SUM(P246:P253)</f>
        <v>12</v>
      </c>
    </row>
    <row r="255" spans="1:16" s="99" customFormat="1" ht="19.5" thickBot="1" x14ac:dyDescent="0.25">
      <c r="A255" s="851"/>
      <c r="B255" s="896"/>
      <c r="C255" s="813"/>
      <c r="D255" s="3" t="s">
        <v>1188</v>
      </c>
      <c r="E255" s="370"/>
      <c r="F255" s="370"/>
      <c r="G255" s="370"/>
      <c r="H255" s="370"/>
      <c r="I255" s="370"/>
      <c r="J255" s="370"/>
      <c r="K255" s="370"/>
      <c r="L255" s="370"/>
      <c r="M255" s="130">
        <f t="shared" ref="M255:O255" si="41">(M254*1.73*220*0.9)/1000</f>
        <v>15.414300000000001</v>
      </c>
      <c r="N255" s="130">
        <f t="shared" si="41"/>
        <v>6.1657200000000003</v>
      </c>
      <c r="O255" s="130">
        <f t="shared" si="41"/>
        <v>15.756839999999999</v>
      </c>
      <c r="P255" s="131"/>
    </row>
    <row r="256" spans="1:16" s="99" customFormat="1" ht="18.75" thickBot="1" x14ac:dyDescent="0.25">
      <c r="A256" s="851"/>
      <c r="B256" s="896"/>
      <c r="C256" s="813"/>
      <c r="D256" s="3" t="s">
        <v>1189</v>
      </c>
      <c r="E256" s="371"/>
      <c r="F256" s="371"/>
      <c r="G256" s="371"/>
      <c r="H256" s="371"/>
      <c r="I256" s="371"/>
      <c r="J256" s="371"/>
      <c r="K256" s="371"/>
      <c r="L256" s="371"/>
      <c r="M256" s="869">
        <f>(M255+N255+O255)</f>
        <v>37.336860000000001</v>
      </c>
      <c r="N256" s="870"/>
      <c r="O256" s="870"/>
      <c r="P256" s="871"/>
    </row>
    <row r="257" spans="1:16" s="99" customFormat="1" ht="19.5" thickBot="1" x14ac:dyDescent="0.25">
      <c r="A257" s="851"/>
      <c r="B257" s="896"/>
      <c r="C257" s="381"/>
      <c r="D257" s="898"/>
      <c r="E257" s="899"/>
      <c r="F257" s="899"/>
      <c r="G257" s="899"/>
      <c r="H257" s="899"/>
      <c r="I257" s="899"/>
      <c r="J257" s="899"/>
      <c r="K257" s="899"/>
      <c r="L257" s="899"/>
      <c r="M257" s="899"/>
      <c r="N257" s="899"/>
      <c r="O257" s="899"/>
      <c r="P257" s="900"/>
    </row>
    <row r="258" spans="1:16" s="99" customFormat="1" ht="36.75" thickBot="1" x14ac:dyDescent="0.25">
      <c r="A258" s="851"/>
      <c r="B258" s="896"/>
      <c r="C258" s="364" t="s">
        <v>1309</v>
      </c>
      <c r="D258" s="123" t="s">
        <v>1200</v>
      </c>
      <c r="E258" s="367" t="s">
        <v>1308</v>
      </c>
      <c r="F258" s="475" t="s">
        <v>1381</v>
      </c>
      <c r="G258" s="475" t="s">
        <v>1415</v>
      </c>
      <c r="H258" s="681" t="s">
        <v>1416</v>
      </c>
      <c r="I258" s="475" t="s">
        <v>1417</v>
      </c>
      <c r="J258" s="681" t="s">
        <v>1319</v>
      </c>
      <c r="K258" s="475" t="s">
        <v>1418</v>
      </c>
      <c r="L258" s="475" t="s">
        <v>1419</v>
      </c>
      <c r="M258" s="154"/>
      <c r="N258" s="125" t="s">
        <v>1225</v>
      </c>
      <c r="O258" s="124" t="s">
        <v>5</v>
      </c>
      <c r="P258" s="126"/>
    </row>
    <row r="259" spans="1:16" s="99" customFormat="1" ht="19.5" thickBot="1" x14ac:dyDescent="0.25">
      <c r="A259" s="851"/>
      <c r="B259" s="896"/>
      <c r="C259" s="378">
        <v>1</v>
      </c>
      <c r="D259" s="161" t="s">
        <v>1686</v>
      </c>
      <c r="E259" s="392"/>
      <c r="F259" s="655"/>
      <c r="G259" s="845"/>
      <c r="H259" s="845"/>
      <c r="I259" s="845"/>
      <c r="J259" s="845"/>
      <c r="K259" s="845"/>
      <c r="L259" s="845"/>
      <c r="M259" s="146">
        <v>42</v>
      </c>
      <c r="N259" s="146">
        <v>27</v>
      </c>
      <c r="O259" s="146">
        <v>12</v>
      </c>
      <c r="P259" s="146">
        <v>10</v>
      </c>
    </row>
    <row r="260" spans="1:16" s="99" customFormat="1" ht="19.5" thickBot="1" x14ac:dyDescent="0.25">
      <c r="A260" s="851"/>
      <c r="B260" s="896"/>
      <c r="C260" s="423">
        <v>2</v>
      </c>
      <c r="D260" s="161" t="s">
        <v>1685</v>
      </c>
      <c r="E260" s="392"/>
      <c r="F260" s="655"/>
      <c r="G260" s="846"/>
      <c r="H260" s="846"/>
      <c r="I260" s="846"/>
      <c r="J260" s="846"/>
      <c r="K260" s="846"/>
      <c r="L260" s="846"/>
      <c r="M260" s="146"/>
      <c r="N260" s="146"/>
      <c r="O260" s="146"/>
      <c r="P260" s="146"/>
    </row>
    <row r="261" spans="1:16" s="99" customFormat="1" ht="19.5" thickBot="1" x14ac:dyDescent="0.25">
      <c r="A261" s="851"/>
      <c r="B261" s="896"/>
      <c r="C261" s="423">
        <v>3</v>
      </c>
      <c r="D261" s="161" t="s">
        <v>1684</v>
      </c>
      <c r="E261" s="392"/>
      <c r="F261" s="655"/>
      <c r="G261" s="655"/>
      <c r="H261" s="655"/>
      <c r="I261" s="655"/>
      <c r="J261" s="655"/>
      <c r="K261" s="655"/>
      <c r="L261" s="655"/>
      <c r="M261" s="146">
        <v>7</v>
      </c>
      <c r="N261" s="146">
        <v>8</v>
      </c>
      <c r="O261" s="146">
        <v>6</v>
      </c>
      <c r="P261" s="146">
        <v>3</v>
      </c>
    </row>
    <row r="262" spans="1:16" s="99" customFormat="1" ht="19.5" thickBot="1" x14ac:dyDescent="0.25">
      <c r="A262" s="851"/>
      <c r="B262" s="896"/>
      <c r="C262" s="423">
        <v>4</v>
      </c>
      <c r="D262" s="161"/>
      <c r="E262" s="392"/>
      <c r="F262" s="655"/>
      <c r="G262" s="655"/>
      <c r="H262" s="655"/>
      <c r="I262" s="655"/>
      <c r="J262" s="655"/>
      <c r="K262" s="655"/>
      <c r="L262" s="655"/>
      <c r="M262" s="146"/>
      <c r="N262" s="146"/>
      <c r="O262" s="146"/>
      <c r="P262" s="146"/>
    </row>
    <row r="263" spans="1:16" s="99" customFormat="1" ht="19.5" thickBot="1" x14ac:dyDescent="0.25">
      <c r="A263" s="851"/>
      <c r="B263" s="896"/>
      <c r="C263" s="423"/>
      <c r="D263" s="161"/>
      <c r="E263" s="392"/>
      <c r="F263" s="655"/>
      <c r="G263" s="655"/>
      <c r="H263" s="655"/>
      <c r="I263" s="655"/>
      <c r="J263" s="655"/>
      <c r="K263" s="655"/>
      <c r="L263" s="655"/>
      <c r="M263" s="146"/>
      <c r="N263" s="146"/>
      <c r="O263" s="146"/>
      <c r="P263" s="146"/>
    </row>
    <row r="264" spans="1:16" s="99" customFormat="1" ht="19.5" thickBot="1" x14ac:dyDescent="0.25">
      <c r="A264" s="851"/>
      <c r="B264" s="896"/>
      <c r="C264" s="423"/>
      <c r="D264" s="161"/>
      <c r="E264" s="392"/>
      <c r="F264" s="655"/>
      <c r="G264" s="655"/>
      <c r="H264" s="655"/>
      <c r="I264" s="655"/>
      <c r="J264" s="655"/>
      <c r="K264" s="655"/>
      <c r="L264" s="655"/>
      <c r="M264" s="146"/>
      <c r="N264" s="146"/>
      <c r="O264" s="146"/>
      <c r="P264" s="146"/>
    </row>
    <row r="265" spans="1:16" s="99" customFormat="1" ht="19.5" thickBot="1" x14ac:dyDescent="0.25">
      <c r="A265" s="851"/>
      <c r="B265" s="896"/>
      <c r="C265" s="423"/>
      <c r="D265" s="161"/>
      <c r="E265" s="392"/>
      <c r="F265" s="655"/>
      <c r="G265" s="655"/>
      <c r="H265" s="655"/>
      <c r="I265" s="655"/>
      <c r="J265" s="655"/>
      <c r="K265" s="655"/>
      <c r="L265" s="655"/>
      <c r="M265" s="146"/>
      <c r="N265" s="146"/>
      <c r="O265" s="146"/>
      <c r="P265" s="146"/>
    </row>
    <row r="266" spans="1:16" s="99" customFormat="1" ht="19.5" thickBot="1" x14ac:dyDescent="0.25">
      <c r="A266" s="851"/>
      <c r="B266" s="896"/>
      <c r="C266" s="423"/>
      <c r="D266" s="161"/>
      <c r="E266" s="392"/>
      <c r="F266" s="655"/>
      <c r="G266" s="655"/>
      <c r="H266" s="655"/>
      <c r="I266" s="655"/>
      <c r="J266" s="655"/>
      <c r="K266" s="655"/>
      <c r="L266" s="655"/>
      <c r="M266" s="146"/>
      <c r="N266" s="146"/>
      <c r="O266" s="146"/>
      <c r="P266" s="146"/>
    </row>
    <row r="267" spans="1:16" s="99" customFormat="1" ht="18.75" thickBot="1" x14ac:dyDescent="0.3">
      <c r="A267" s="851"/>
      <c r="B267" s="896"/>
      <c r="C267" s="423"/>
      <c r="D267" s="3" t="s">
        <v>1186</v>
      </c>
      <c r="E267" s="370"/>
      <c r="F267" s="370"/>
      <c r="G267" s="370"/>
      <c r="H267" s="370"/>
      <c r="I267" s="370"/>
      <c r="J267" s="370"/>
      <c r="K267" s="370"/>
      <c r="L267" s="370"/>
      <c r="M267" s="26">
        <f>SUM(M259:M264)</f>
        <v>49</v>
      </c>
      <c r="N267" s="26">
        <f>SUM(N259:N264)</f>
        <v>35</v>
      </c>
      <c r="O267" s="26">
        <f>SUM(O259:O264)</f>
        <v>18</v>
      </c>
      <c r="P267" s="26">
        <f>SUM(P259:P264)</f>
        <v>13</v>
      </c>
    </row>
    <row r="268" spans="1:16" s="99" customFormat="1" ht="19.5" thickBot="1" x14ac:dyDescent="0.25">
      <c r="A268" s="851"/>
      <c r="B268" s="896"/>
      <c r="C268" s="423"/>
      <c r="D268" s="3" t="s">
        <v>1188</v>
      </c>
      <c r="E268" s="370"/>
      <c r="F268" s="370"/>
      <c r="G268" s="370"/>
      <c r="H268" s="370"/>
      <c r="I268" s="370"/>
      <c r="J268" s="370"/>
      <c r="K268" s="370"/>
      <c r="L268" s="370"/>
      <c r="M268" s="130">
        <f t="shared" ref="M268:O268" si="42">(M267*1.73*220*0.9)/1000</f>
        <v>16.784459999999999</v>
      </c>
      <c r="N268" s="130">
        <f t="shared" si="42"/>
        <v>11.988899999999999</v>
      </c>
      <c r="O268" s="130">
        <f t="shared" si="42"/>
        <v>6.1657200000000003</v>
      </c>
      <c r="P268" s="131"/>
    </row>
    <row r="269" spans="1:16" s="99" customFormat="1" ht="18.75" thickBot="1" x14ac:dyDescent="0.25">
      <c r="A269" s="851"/>
      <c r="B269" s="896"/>
      <c r="C269" s="423"/>
      <c r="D269" s="3" t="s">
        <v>1190</v>
      </c>
      <c r="E269" s="371"/>
      <c r="F269" s="371"/>
      <c r="G269" s="371"/>
      <c r="H269" s="371"/>
      <c r="I269" s="371"/>
      <c r="J269" s="371"/>
      <c r="K269" s="371"/>
      <c r="L269" s="371"/>
      <c r="M269" s="869">
        <f>(M268+N268+O268)</f>
        <v>34.939079999999997</v>
      </c>
      <c r="N269" s="870"/>
      <c r="O269" s="870"/>
      <c r="P269" s="871"/>
    </row>
    <row r="270" spans="1:16" s="99" customFormat="1" ht="21" thickBot="1" x14ac:dyDescent="0.25">
      <c r="A270" s="852"/>
      <c r="B270" s="897"/>
      <c r="C270" s="382"/>
      <c r="D270" s="9" t="s">
        <v>53</v>
      </c>
      <c r="E270" s="384"/>
      <c r="F270" s="384"/>
      <c r="G270" s="384"/>
      <c r="H270" s="384"/>
      <c r="I270" s="384"/>
      <c r="J270" s="384"/>
      <c r="K270" s="384"/>
      <c r="L270" s="384"/>
      <c r="M270" s="10">
        <f>M267+M254</f>
        <v>94</v>
      </c>
      <c r="N270" s="10">
        <f>N267+N254</f>
        <v>53</v>
      </c>
      <c r="O270" s="10">
        <f>O267+O254</f>
        <v>64</v>
      </c>
      <c r="P270" s="10">
        <f>P267+P254</f>
        <v>25</v>
      </c>
    </row>
    <row r="271" spans="1:16" s="99" customFormat="1" x14ac:dyDescent="0.25">
      <c r="C271" s="390"/>
      <c r="E271" s="390"/>
      <c r="F271" s="390"/>
      <c r="G271" s="390"/>
      <c r="H271" s="390"/>
      <c r="I271" s="390"/>
      <c r="J271" s="390"/>
      <c r="K271" s="390"/>
      <c r="L271" s="390"/>
      <c r="M271" s="160"/>
    </row>
    <row r="272" spans="1:16" s="99" customFormat="1" x14ac:dyDescent="0.25">
      <c r="C272" s="390"/>
      <c r="E272" s="390"/>
      <c r="F272" s="390"/>
      <c r="G272" s="390"/>
      <c r="H272" s="390"/>
      <c r="I272" s="390"/>
      <c r="J272" s="390"/>
      <c r="K272" s="390"/>
      <c r="L272" s="390"/>
      <c r="M272" s="160"/>
    </row>
    <row r="273" spans="3:13" s="99" customFormat="1" x14ac:dyDescent="0.25">
      <c r="C273" s="390"/>
      <c r="E273" s="390"/>
      <c r="F273" s="390"/>
      <c r="G273" s="390"/>
      <c r="H273" s="390"/>
      <c r="I273" s="390"/>
      <c r="J273" s="390"/>
      <c r="K273" s="390"/>
      <c r="L273" s="390"/>
      <c r="M273" s="160"/>
    </row>
    <row r="274" spans="3:13" s="99" customFormat="1" x14ac:dyDescent="0.25">
      <c r="C274" s="390"/>
      <c r="E274" s="390"/>
      <c r="F274" s="390"/>
      <c r="G274" s="390"/>
      <c r="H274" s="390"/>
      <c r="I274" s="390"/>
      <c r="J274" s="390"/>
      <c r="K274" s="390"/>
      <c r="L274" s="390"/>
      <c r="M274" s="160"/>
    </row>
    <row r="275" spans="3:13" s="99" customFormat="1" x14ac:dyDescent="0.25">
      <c r="C275" s="390"/>
      <c r="E275" s="390"/>
      <c r="F275" s="390"/>
      <c r="G275" s="390"/>
      <c r="H275" s="390"/>
      <c r="I275" s="390"/>
      <c r="J275" s="390"/>
      <c r="K275" s="390"/>
      <c r="L275" s="390"/>
      <c r="M275" s="160"/>
    </row>
    <row r="276" spans="3:13" s="99" customFormat="1" x14ac:dyDescent="0.25">
      <c r="C276" s="390"/>
      <c r="E276" s="390"/>
      <c r="F276" s="390"/>
      <c r="G276" s="390"/>
      <c r="H276" s="390"/>
      <c r="I276" s="390"/>
      <c r="J276" s="390"/>
      <c r="K276" s="390"/>
      <c r="L276" s="390"/>
      <c r="M276" s="160"/>
    </row>
    <row r="277" spans="3:13" s="99" customFormat="1" x14ac:dyDescent="0.25">
      <c r="C277" s="390"/>
      <c r="E277" s="390"/>
      <c r="F277" s="390"/>
      <c r="G277" s="390"/>
      <c r="H277" s="390"/>
      <c r="I277" s="390"/>
      <c r="J277" s="390"/>
      <c r="K277" s="390"/>
      <c r="L277" s="390"/>
      <c r="M277" s="160"/>
    </row>
    <row r="278" spans="3:13" s="99" customFormat="1" x14ac:dyDescent="0.25">
      <c r="C278" s="390"/>
      <c r="E278" s="390"/>
      <c r="F278" s="390"/>
      <c r="G278" s="390"/>
      <c r="H278" s="390"/>
      <c r="I278" s="390"/>
      <c r="J278" s="390"/>
      <c r="K278" s="390"/>
      <c r="L278" s="390"/>
      <c r="M278" s="160"/>
    </row>
    <row r="279" spans="3:13" s="99" customFormat="1" x14ac:dyDescent="0.25">
      <c r="C279" s="390"/>
      <c r="E279" s="390"/>
      <c r="F279" s="390"/>
      <c r="G279" s="390"/>
      <c r="H279" s="390"/>
      <c r="I279" s="390"/>
      <c r="J279" s="390"/>
      <c r="K279" s="390"/>
      <c r="L279" s="390"/>
      <c r="M279" s="160"/>
    </row>
    <row r="280" spans="3:13" s="99" customFormat="1" x14ac:dyDescent="0.25">
      <c r="C280" s="390"/>
      <c r="E280" s="390"/>
      <c r="F280" s="390"/>
      <c r="G280" s="390"/>
      <c r="H280" s="390"/>
      <c r="I280" s="390"/>
      <c r="J280" s="390"/>
      <c r="K280" s="390"/>
      <c r="L280" s="390"/>
      <c r="M280" s="160"/>
    </row>
    <row r="281" spans="3:13" s="99" customFormat="1" x14ac:dyDescent="0.25">
      <c r="C281" s="390"/>
      <c r="E281" s="390"/>
      <c r="F281" s="390"/>
      <c r="G281" s="390"/>
      <c r="H281" s="390"/>
      <c r="I281" s="390"/>
      <c r="J281" s="390"/>
      <c r="K281" s="390"/>
      <c r="L281" s="390"/>
      <c r="M281" s="160"/>
    </row>
    <row r="282" spans="3:13" s="99" customFormat="1" x14ac:dyDescent="0.25">
      <c r="C282" s="390"/>
      <c r="E282" s="390"/>
      <c r="F282" s="390"/>
      <c r="G282" s="390"/>
      <c r="H282" s="390"/>
      <c r="I282" s="390"/>
      <c r="J282" s="390"/>
      <c r="K282" s="390"/>
      <c r="L282" s="390"/>
      <c r="M282" s="160"/>
    </row>
    <row r="283" spans="3:13" s="99" customFormat="1" x14ac:dyDescent="0.25">
      <c r="C283" s="390"/>
      <c r="E283" s="390"/>
      <c r="F283" s="390"/>
      <c r="G283" s="390"/>
      <c r="H283" s="390"/>
      <c r="I283" s="390"/>
      <c r="J283" s="390"/>
      <c r="K283" s="390"/>
      <c r="L283" s="390"/>
      <c r="M283" s="160"/>
    </row>
    <row r="284" spans="3:13" s="99" customFormat="1" x14ac:dyDescent="0.25">
      <c r="C284" s="390"/>
      <c r="E284" s="390"/>
      <c r="F284" s="390"/>
      <c r="G284" s="390"/>
      <c r="H284" s="390"/>
      <c r="I284" s="390"/>
      <c r="J284" s="390"/>
      <c r="K284" s="390"/>
      <c r="L284" s="390"/>
      <c r="M284" s="160"/>
    </row>
    <row r="285" spans="3:13" s="99" customFormat="1" x14ac:dyDescent="0.25">
      <c r="C285" s="390"/>
      <c r="E285" s="390"/>
      <c r="F285" s="390"/>
      <c r="G285" s="390"/>
      <c r="H285" s="390"/>
      <c r="I285" s="390"/>
      <c r="J285" s="390"/>
      <c r="K285" s="390"/>
      <c r="L285" s="390"/>
      <c r="M285" s="160"/>
    </row>
    <row r="286" spans="3:13" s="99" customFormat="1" x14ac:dyDescent="0.25">
      <c r="C286" s="390"/>
      <c r="E286" s="390"/>
      <c r="F286" s="390"/>
      <c r="G286" s="390"/>
      <c r="H286" s="390"/>
      <c r="I286" s="390"/>
      <c r="J286" s="390"/>
      <c r="K286" s="390"/>
      <c r="L286" s="390"/>
      <c r="M286" s="160"/>
    </row>
    <row r="287" spans="3:13" s="99" customFormat="1" x14ac:dyDescent="0.25">
      <c r="C287" s="390"/>
      <c r="E287" s="390"/>
      <c r="F287" s="390"/>
      <c r="G287" s="390"/>
      <c r="H287" s="390"/>
      <c r="I287" s="390"/>
      <c r="J287" s="390"/>
      <c r="K287" s="390"/>
      <c r="L287" s="390"/>
      <c r="M287" s="160"/>
    </row>
    <row r="288" spans="3:13" s="99" customFormat="1" x14ac:dyDescent="0.25">
      <c r="C288" s="390"/>
      <c r="E288" s="390"/>
      <c r="F288" s="390"/>
      <c r="G288" s="390"/>
      <c r="H288" s="390"/>
      <c r="I288" s="390"/>
      <c r="J288" s="390"/>
      <c r="K288" s="390"/>
      <c r="L288" s="390"/>
      <c r="M288" s="160"/>
    </row>
    <row r="289" spans="3:13" s="99" customFormat="1" x14ac:dyDescent="0.25">
      <c r="C289" s="390"/>
      <c r="E289" s="390"/>
      <c r="F289" s="390"/>
      <c r="G289" s="390"/>
      <c r="H289" s="390"/>
      <c r="I289" s="390"/>
      <c r="J289" s="390"/>
      <c r="K289" s="390"/>
      <c r="L289" s="390"/>
      <c r="M289" s="160"/>
    </row>
    <row r="290" spans="3:13" s="99" customFormat="1" x14ac:dyDescent="0.25">
      <c r="C290" s="390"/>
      <c r="E290" s="390"/>
      <c r="F290" s="390"/>
      <c r="G290" s="390"/>
      <c r="H290" s="390"/>
      <c r="I290" s="390"/>
      <c r="J290" s="390"/>
      <c r="K290" s="390"/>
      <c r="L290" s="390"/>
      <c r="M290" s="160"/>
    </row>
    <row r="291" spans="3:13" s="99" customFormat="1" x14ac:dyDescent="0.25">
      <c r="C291" s="390"/>
      <c r="E291" s="390"/>
      <c r="F291" s="390"/>
      <c r="G291" s="390"/>
      <c r="H291" s="390"/>
      <c r="I291" s="390"/>
      <c r="J291" s="390"/>
      <c r="K291" s="390"/>
      <c r="L291" s="390"/>
      <c r="M291" s="160"/>
    </row>
    <row r="292" spans="3:13" s="99" customFormat="1" x14ac:dyDescent="0.25">
      <c r="C292" s="390"/>
      <c r="E292" s="390"/>
      <c r="F292" s="390"/>
      <c r="G292" s="390"/>
      <c r="H292" s="390"/>
      <c r="I292" s="390"/>
      <c r="J292" s="390"/>
      <c r="K292" s="390"/>
      <c r="L292" s="390"/>
      <c r="M292" s="160"/>
    </row>
    <row r="293" spans="3:13" s="99" customFormat="1" x14ac:dyDescent="0.25">
      <c r="C293" s="390"/>
      <c r="E293" s="390"/>
      <c r="F293" s="390"/>
      <c r="G293" s="390"/>
      <c r="H293" s="390"/>
      <c r="I293" s="390"/>
      <c r="J293" s="390"/>
      <c r="K293" s="390"/>
      <c r="L293" s="390"/>
      <c r="M293" s="160"/>
    </row>
    <row r="294" spans="3:13" s="99" customFormat="1" x14ac:dyDescent="0.25">
      <c r="C294" s="390"/>
      <c r="E294" s="390"/>
      <c r="F294" s="390"/>
      <c r="G294" s="390"/>
      <c r="H294" s="390"/>
      <c r="I294" s="390"/>
      <c r="J294" s="390"/>
      <c r="K294" s="390"/>
      <c r="L294" s="390"/>
      <c r="M294" s="160"/>
    </row>
    <row r="295" spans="3:13" s="99" customFormat="1" x14ac:dyDescent="0.25">
      <c r="C295" s="390"/>
      <c r="E295" s="390"/>
      <c r="F295" s="390"/>
      <c r="G295" s="390"/>
      <c r="H295" s="390"/>
      <c r="I295" s="390"/>
      <c r="J295" s="390"/>
      <c r="K295" s="390"/>
      <c r="L295" s="390"/>
      <c r="M295" s="160"/>
    </row>
    <row r="296" spans="3:13" s="99" customFormat="1" x14ac:dyDescent="0.25">
      <c r="C296" s="390"/>
      <c r="E296" s="390"/>
      <c r="F296" s="390"/>
      <c r="G296" s="390"/>
      <c r="H296" s="390"/>
      <c r="I296" s="390"/>
      <c r="J296" s="390"/>
      <c r="K296" s="390"/>
      <c r="L296" s="390"/>
      <c r="M296" s="160"/>
    </row>
    <row r="297" spans="3:13" s="99" customFormat="1" x14ac:dyDescent="0.25">
      <c r="C297" s="390"/>
      <c r="E297" s="390"/>
      <c r="F297" s="390"/>
      <c r="G297" s="390"/>
      <c r="H297" s="390"/>
      <c r="I297" s="390"/>
      <c r="J297" s="390"/>
      <c r="K297" s="390"/>
      <c r="L297" s="390"/>
      <c r="M297" s="160"/>
    </row>
    <row r="298" spans="3:13" s="99" customFormat="1" x14ac:dyDescent="0.25">
      <c r="C298" s="390"/>
      <c r="E298" s="390"/>
      <c r="F298" s="390"/>
      <c r="G298" s="390"/>
      <c r="H298" s="390"/>
      <c r="I298" s="390"/>
      <c r="J298" s="390"/>
      <c r="K298" s="390"/>
      <c r="L298" s="390"/>
      <c r="M298" s="160"/>
    </row>
    <row r="299" spans="3:13" s="99" customFormat="1" x14ac:dyDescent="0.25">
      <c r="C299" s="390"/>
      <c r="E299" s="390"/>
      <c r="F299" s="390"/>
      <c r="G299" s="390"/>
      <c r="H299" s="390"/>
      <c r="I299" s="390"/>
      <c r="J299" s="390"/>
      <c r="K299" s="390"/>
      <c r="L299" s="390"/>
      <c r="M299" s="160"/>
    </row>
    <row r="300" spans="3:13" s="99" customFormat="1" x14ac:dyDescent="0.25">
      <c r="C300" s="390"/>
      <c r="E300" s="390"/>
      <c r="F300" s="390"/>
      <c r="G300" s="390"/>
      <c r="H300" s="390"/>
      <c r="I300" s="390"/>
      <c r="J300" s="390"/>
      <c r="K300" s="390"/>
      <c r="L300" s="390"/>
      <c r="M300" s="160"/>
    </row>
    <row r="301" spans="3:13" s="99" customFormat="1" x14ac:dyDescent="0.25">
      <c r="C301" s="390"/>
      <c r="E301" s="390"/>
      <c r="F301" s="390"/>
      <c r="G301" s="390"/>
      <c r="H301" s="390"/>
      <c r="I301" s="390"/>
      <c r="J301" s="390"/>
      <c r="K301" s="390"/>
      <c r="L301" s="390"/>
      <c r="M301" s="160"/>
    </row>
    <row r="302" spans="3:13" s="99" customFormat="1" x14ac:dyDescent="0.25">
      <c r="C302" s="390"/>
      <c r="E302" s="390"/>
      <c r="F302" s="390"/>
      <c r="G302" s="390"/>
      <c r="H302" s="390"/>
      <c r="I302" s="390"/>
      <c r="J302" s="390"/>
      <c r="K302" s="390"/>
      <c r="L302" s="390"/>
      <c r="M302" s="160"/>
    </row>
    <row r="303" spans="3:13" s="99" customFormat="1" x14ac:dyDescent="0.25">
      <c r="C303" s="390"/>
      <c r="E303" s="390"/>
      <c r="F303" s="390"/>
      <c r="G303" s="390"/>
      <c r="H303" s="390"/>
      <c r="I303" s="390"/>
      <c r="J303" s="390"/>
      <c r="K303" s="390"/>
      <c r="L303" s="390"/>
      <c r="M303" s="160"/>
    </row>
    <row r="304" spans="3:13" s="99" customFormat="1" x14ac:dyDescent="0.25">
      <c r="C304" s="390"/>
      <c r="E304" s="390"/>
      <c r="F304" s="390"/>
      <c r="G304" s="390"/>
      <c r="H304" s="390"/>
      <c r="I304" s="390"/>
      <c r="J304" s="390"/>
      <c r="K304" s="390"/>
      <c r="L304" s="390"/>
      <c r="M304" s="160"/>
    </row>
    <row r="305" spans="3:13" s="99" customFormat="1" x14ac:dyDescent="0.25">
      <c r="C305" s="390"/>
      <c r="E305" s="390"/>
      <c r="F305" s="390"/>
      <c r="G305" s="390"/>
      <c r="H305" s="390"/>
      <c r="I305" s="390"/>
      <c r="J305" s="390"/>
      <c r="K305" s="390"/>
      <c r="L305" s="390"/>
      <c r="M305" s="160"/>
    </row>
    <row r="306" spans="3:13" s="99" customFormat="1" x14ac:dyDescent="0.25">
      <c r="C306" s="390"/>
      <c r="E306" s="390"/>
      <c r="F306" s="390"/>
      <c r="G306" s="390"/>
      <c r="H306" s="390"/>
      <c r="I306" s="390"/>
      <c r="J306" s="390"/>
      <c r="K306" s="390"/>
      <c r="L306" s="390"/>
      <c r="M306" s="160"/>
    </row>
    <row r="307" spans="3:13" s="99" customFormat="1" x14ac:dyDescent="0.25">
      <c r="C307" s="390"/>
      <c r="E307" s="390"/>
      <c r="F307" s="390"/>
      <c r="G307" s="390"/>
      <c r="H307" s="390"/>
      <c r="I307" s="390"/>
      <c r="J307" s="390"/>
      <c r="K307" s="390"/>
      <c r="L307" s="390"/>
      <c r="M307" s="160"/>
    </row>
    <row r="308" spans="3:13" s="99" customFormat="1" x14ac:dyDescent="0.25">
      <c r="C308" s="390"/>
      <c r="E308" s="390"/>
      <c r="F308" s="390"/>
      <c r="G308" s="390"/>
      <c r="H308" s="390"/>
      <c r="I308" s="390"/>
      <c r="J308" s="390"/>
      <c r="K308" s="390"/>
      <c r="L308" s="390"/>
      <c r="M308" s="160"/>
    </row>
    <row r="309" spans="3:13" s="99" customFormat="1" x14ac:dyDescent="0.25">
      <c r="C309" s="390"/>
      <c r="E309" s="390"/>
      <c r="F309" s="390"/>
      <c r="G309" s="390"/>
      <c r="H309" s="390"/>
      <c r="I309" s="390"/>
      <c r="J309" s="390"/>
      <c r="K309" s="390"/>
      <c r="L309" s="390"/>
      <c r="M309" s="160"/>
    </row>
    <row r="310" spans="3:13" s="99" customFormat="1" x14ac:dyDescent="0.25">
      <c r="C310" s="390"/>
      <c r="E310" s="390"/>
      <c r="F310" s="390"/>
      <c r="G310" s="390"/>
      <c r="H310" s="390"/>
      <c r="I310" s="390"/>
      <c r="J310" s="390"/>
      <c r="K310" s="390"/>
      <c r="L310" s="390"/>
      <c r="M310" s="160"/>
    </row>
    <row r="311" spans="3:13" s="99" customFormat="1" x14ac:dyDescent="0.25">
      <c r="C311" s="390"/>
      <c r="E311" s="390"/>
      <c r="F311" s="390"/>
      <c r="G311" s="390"/>
      <c r="H311" s="390"/>
      <c r="I311" s="390"/>
      <c r="J311" s="390"/>
      <c r="K311" s="390"/>
      <c r="L311" s="390"/>
      <c r="M311" s="160"/>
    </row>
    <row r="312" spans="3:13" s="99" customFormat="1" x14ac:dyDescent="0.25">
      <c r="C312" s="390"/>
      <c r="E312" s="390"/>
      <c r="F312" s="390"/>
      <c r="G312" s="390"/>
      <c r="H312" s="390"/>
      <c r="I312" s="390"/>
      <c r="J312" s="390"/>
      <c r="K312" s="390"/>
      <c r="L312" s="390"/>
      <c r="M312" s="160"/>
    </row>
    <row r="313" spans="3:13" s="99" customFormat="1" x14ac:dyDescent="0.25">
      <c r="C313" s="390"/>
      <c r="E313" s="390"/>
      <c r="F313" s="390"/>
      <c r="G313" s="390"/>
      <c r="H313" s="390"/>
      <c r="I313" s="390"/>
      <c r="J313" s="390"/>
      <c r="K313" s="390"/>
      <c r="L313" s="390"/>
      <c r="M313" s="160"/>
    </row>
    <row r="314" spans="3:13" s="99" customFormat="1" x14ac:dyDescent="0.25">
      <c r="C314" s="390"/>
      <c r="E314" s="390"/>
      <c r="F314" s="390"/>
      <c r="G314" s="390"/>
      <c r="H314" s="390"/>
      <c r="I314" s="390"/>
      <c r="J314" s="390"/>
      <c r="K314" s="390"/>
      <c r="L314" s="390"/>
      <c r="M314" s="160"/>
    </row>
    <row r="315" spans="3:13" s="99" customFormat="1" x14ac:dyDescent="0.25">
      <c r="C315" s="390"/>
      <c r="E315" s="390"/>
      <c r="F315" s="390"/>
      <c r="G315" s="390"/>
      <c r="H315" s="390"/>
      <c r="I315" s="390"/>
      <c r="J315" s="390"/>
      <c r="K315" s="390"/>
      <c r="L315" s="390"/>
      <c r="M315" s="160"/>
    </row>
    <row r="316" spans="3:13" s="99" customFormat="1" x14ac:dyDescent="0.25">
      <c r="C316" s="390"/>
      <c r="E316" s="390"/>
      <c r="F316" s="390"/>
      <c r="G316" s="390"/>
      <c r="H316" s="390"/>
      <c r="I316" s="390"/>
      <c r="J316" s="390"/>
      <c r="K316" s="390"/>
      <c r="L316" s="390"/>
      <c r="M316" s="160"/>
    </row>
    <row r="317" spans="3:13" s="99" customFormat="1" x14ac:dyDescent="0.25">
      <c r="C317" s="390"/>
      <c r="E317" s="390"/>
      <c r="F317" s="390"/>
      <c r="G317" s="390"/>
      <c r="H317" s="390"/>
      <c r="I317" s="390"/>
      <c r="J317" s="390"/>
      <c r="K317" s="390"/>
      <c r="L317" s="390"/>
      <c r="M317" s="160"/>
    </row>
    <row r="318" spans="3:13" s="99" customFormat="1" x14ac:dyDescent="0.25">
      <c r="C318" s="390"/>
      <c r="E318" s="390"/>
      <c r="F318" s="390"/>
      <c r="G318" s="390"/>
      <c r="H318" s="390"/>
      <c r="I318" s="390"/>
      <c r="J318" s="390"/>
      <c r="K318" s="390"/>
      <c r="L318" s="390"/>
      <c r="M318" s="160"/>
    </row>
  </sheetData>
  <mergeCells count="161">
    <mergeCell ref="A217:A241"/>
    <mergeCell ref="B217:B241"/>
    <mergeCell ref="B185:B214"/>
    <mergeCell ref="A185:A214"/>
    <mergeCell ref="D198:P198"/>
    <mergeCell ref="D228:P228"/>
    <mergeCell ref="G200:G201"/>
    <mergeCell ref="H200:H201"/>
    <mergeCell ref="I200:I201"/>
    <mergeCell ref="J200:J201"/>
    <mergeCell ref="K200:K201"/>
    <mergeCell ref="L200:L201"/>
    <mergeCell ref="G217:G218"/>
    <mergeCell ref="H217:H218"/>
    <mergeCell ref="I217:I218"/>
    <mergeCell ref="J217:J218"/>
    <mergeCell ref="M197:P197"/>
    <mergeCell ref="M213:P213"/>
    <mergeCell ref="M227:P227"/>
    <mergeCell ref="M240:P240"/>
    <mergeCell ref="K217:K218"/>
    <mergeCell ref="L217:L218"/>
    <mergeCell ref="G230:G231"/>
    <mergeCell ref="H230:H231"/>
    <mergeCell ref="D139:P139"/>
    <mergeCell ref="M85:P85"/>
    <mergeCell ref="M95:P95"/>
    <mergeCell ref="M111:P111"/>
    <mergeCell ref="M126:P126"/>
    <mergeCell ref="M138:P138"/>
    <mergeCell ref="B154:B182"/>
    <mergeCell ref="A154:A182"/>
    <mergeCell ref="A99:A128"/>
    <mergeCell ref="B131:B151"/>
    <mergeCell ref="A131:A151"/>
    <mergeCell ref="B99:B128"/>
    <mergeCell ref="A73:A96"/>
    <mergeCell ref="B73:B96"/>
    <mergeCell ref="L87:L88"/>
    <mergeCell ref="G99:G100"/>
    <mergeCell ref="H99:H100"/>
    <mergeCell ref="I99:I100"/>
    <mergeCell ref="J99:J100"/>
    <mergeCell ref="K99:K100"/>
    <mergeCell ref="L99:L100"/>
    <mergeCell ref="G87:G88"/>
    <mergeCell ref="H87:H88"/>
    <mergeCell ref="I87:I88"/>
    <mergeCell ref="A7:A39"/>
    <mergeCell ref="A42:A70"/>
    <mergeCell ref="B42:B70"/>
    <mergeCell ref="B7:B39"/>
    <mergeCell ref="R1:R5"/>
    <mergeCell ref="S1:S5"/>
    <mergeCell ref="M181:P181"/>
    <mergeCell ref="M150:P150"/>
    <mergeCell ref="M166:P166"/>
    <mergeCell ref="D167:P167"/>
    <mergeCell ref="M1:M5"/>
    <mergeCell ref="N1:N5"/>
    <mergeCell ref="O1:O5"/>
    <mergeCell ref="P1:P5"/>
    <mergeCell ref="M23:P23"/>
    <mergeCell ref="M38:P38"/>
    <mergeCell ref="M54:P54"/>
    <mergeCell ref="M69:P69"/>
    <mergeCell ref="D24:P24"/>
    <mergeCell ref="D55:P55"/>
    <mergeCell ref="G57:G58"/>
    <mergeCell ref="H57:H58"/>
    <mergeCell ref="I57:I58"/>
    <mergeCell ref="J57:J58"/>
    <mergeCell ref="G1:I5"/>
    <mergeCell ref="J1:L5"/>
    <mergeCell ref="G7:G8"/>
    <mergeCell ref="H7:H8"/>
    <mergeCell ref="I7:I8"/>
    <mergeCell ref="J7:J8"/>
    <mergeCell ref="K7:K8"/>
    <mergeCell ref="L7:L8"/>
    <mergeCell ref="Q1:Q5"/>
    <mergeCell ref="K57:K58"/>
    <mergeCell ref="L57:L58"/>
    <mergeCell ref="G73:G74"/>
    <mergeCell ref="H73:H74"/>
    <mergeCell ref="I73:I74"/>
    <mergeCell ref="J73:J74"/>
    <mergeCell ref="K73:K74"/>
    <mergeCell ref="L73:L74"/>
    <mergeCell ref="L26:L27"/>
    <mergeCell ref="G42:G43"/>
    <mergeCell ref="H42:H43"/>
    <mergeCell ref="I42:I43"/>
    <mergeCell ref="J42:J43"/>
    <mergeCell ref="K42:K43"/>
    <mergeCell ref="L42:L43"/>
    <mergeCell ref="G26:G27"/>
    <mergeCell ref="H26:H27"/>
    <mergeCell ref="I26:I27"/>
    <mergeCell ref="J26:J27"/>
    <mergeCell ref="K26:K27"/>
    <mergeCell ref="J87:J88"/>
    <mergeCell ref="K87:K88"/>
    <mergeCell ref="L114:L115"/>
    <mergeCell ref="G131:G132"/>
    <mergeCell ref="H131:H132"/>
    <mergeCell ref="I131:I132"/>
    <mergeCell ref="J131:J132"/>
    <mergeCell ref="K131:K132"/>
    <mergeCell ref="L131:L132"/>
    <mergeCell ref="G114:G115"/>
    <mergeCell ref="H114:H115"/>
    <mergeCell ref="I114:I115"/>
    <mergeCell ref="J114:J115"/>
    <mergeCell ref="K114:K115"/>
    <mergeCell ref="D112:P112"/>
    <mergeCell ref="L141:L142"/>
    <mergeCell ref="G154:G155"/>
    <mergeCell ref="H154:H155"/>
    <mergeCell ref="I154:I155"/>
    <mergeCell ref="J154:J155"/>
    <mergeCell ref="K154:K155"/>
    <mergeCell ref="L154:L155"/>
    <mergeCell ref="G141:G142"/>
    <mergeCell ref="H141:H142"/>
    <mergeCell ref="I141:I142"/>
    <mergeCell ref="J141:J142"/>
    <mergeCell ref="K141:K142"/>
    <mergeCell ref="I230:I231"/>
    <mergeCell ref="J230:J231"/>
    <mergeCell ref="K230:K231"/>
    <mergeCell ref="L230:L231"/>
    <mergeCell ref="L169:L170"/>
    <mergeCell ref="G185:G186"/>
    <mergeCell ref="H185:H186"/>
    <mergeCell ref="I185:I186"/>
    <mergeCell ref="J185:J186"/>
    <mergeCell ref="K185:K186"/>
    <mergeCell ref="L185:L186"/>
    <mergeCell ref="G169:G170"/>
    <mergeCell ref="H169:H170"/>
    <mergeCell ref="I169:I170"/>
    <mergeCell ref="J169:J170"/>
    <mergeCell ref="K169:K170"/>
    <mergeCell ref="A246:A270"/>
    <mergeCell ref="B246:B270"/>
    <mergeCell ref="G246:G247"/>
    <mergeCell ref="H246:H247"/>
    <mergeCell ref="I246:I247"/>
    <mergeCell ref="J246:J247"/>
    <mergeCell ref="K246:K247"/>
    <mergeCell ref="L246:L247"/>
    <mergeCell ref="M256:P256"/>
    <mergeCell ref="D257:P257"/>
    <mergeCell ref="G259:G260"/>
    <mergeCell ref="H259:H260"/>
    <mergeCell ref="I259:I260"/>
    <mergeCell ref="J259:J260"/>
    <mergeCell ref="K259:K260"/>
    <mergeCell ref="L259:L260"/>
    <mergeCell ref="M269:P26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/>
  <ignoredErrors>
    <ignoredError sqref="F2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F00B0"/>
  </sheetPr>
  <dimension ref="A1:XFD616"/>
  <sheetViews>
    <sheetView topLeftCell="A250" zoomScale="80" zoomScaleNormal="80" workbookViewId="0">
      <selection activeCell="D120" sqref="D120"/>
    </sheetView>
  </sheetViews>
  <sheetFormatPr defaultColWidth="0" defaultRowHeight="18" x14ac:dyDescent="0.25"/>
  <cols>
    <col min="1" max="1" width="27.28515625" customWidth="1"/>
    <col min="2" max="2" width="9.140625" customWidth="1"/>
    <col min="3" max="3" width="11.28515625" style="391" customWidth="1"/>
    <col min="4" max="4" width="52.7109375" customWidth="1"/>
    <col min="5" max="6" width="16.5703125" style="366" customWidth="1"/>
    <col min="7" max="12" width="8.7109375" style="366" customWidth="1"/>
    <col min="13" max="13" width="17" style="155" customWidth="1"/>
    <col min="14" max="14" width="10" customWidth="1"/>
    <col min="15" max="15" width="14" customWidth="1"/>
    <col min="16" max="16" width="15.7109375" customWidth="1"/>
    <col min="17" max="17" width="12.5703125" style="99" hidden="1" customWidth="1"/>
    <col min="18" max="66" width="0" style="99" hidden="1" customWidth="1"/>
    <col min="67" max="74" width="0" hidden="1" customWidth="1"/>
    <col min="75" max="16384" width="9.140625" hidden="1"/>
  </cols>
  <sheetData>
    <row r="1" spans="1:17" ht="18.75" x14ac:dyDescent="0.2">
      <c r="A1" s="4"/>
      <c r="B1" s="17" t="s">
        <v>5</v>
      </c>
      <c r="C1" s="374"/>
      <c r="D1" s="17" t="s">
        <v>5</v>
      </c>
      <c r="E1" s="374"/>
      <c r="F1" s="374"/>
      <c r="G1" s="853" t="s">
        <v>1413</v>
      </c>
      <c r="H1" s="854"/>
      <c r="I1" s="855"/>
      <c r="J1" s="853" t="s">
        <v>1414</v>
      </c>
      <c r="K1" s="854"/>
      <c r="L1" s="855"/>
      <c r="M1" s="866" t="s">
        <v>9</v>
      </c>
      <c r="N1" s="866" t="s">
        <v>10</v>
      </c>
      <c r="O1" s="920" t="s">
        <v>11</v>
      </c>
      <c r="P1" s="866" t="s">
        <v>180</v>
      </c>
    </row>
    <row r="2" spans="1:17" ht="18.75" x14ac:dyDescent="0.2">
      <c r="A2" s="27" t="s">
        <v>181</v>
      </c>
      <c r="B2" s="18" t="s">
        <v>6</v>
      </c>
      <c r="C2" s="375"/>
      <c r="D2" s="18" t="s">
        <v>7</v>
      </c>
      <c r="E2" s="375"/>
      <c r="F2" s="375"/>
      <c r="G2" s="856"/>
      <c r="H2" s="857"/>
      <c r="I2" s="858"/>
      <c r="J2" s="856"/>
      <c r="K2" s="857"/>
      <c r="L2" s="858"/>
      <c r="M2" s="918"/>
      <c r="N2" s="918"/>
      <c r="O2" s="921"/>
      <c r="P2" s="918"/>
    </row>
    <row r="3" spans="1:17" ht="18.75" x14ac:dyDescent="0.2">
      <c r="A3" s="27" t="s">
        <v>2</v>
      </c>
      <c r="B3" s="34"/>
      <c r="C3" s="376"/>
      <c r="D3" s="18" t="s">
        <v>60</v>
      </c>
      <c r="E3" s="375"/>
      <c r="F3" s="375"/>
      <c r="G3" s="856"/>
      <c r="H3" s="857"/>
      <c r="I3" s="858"/>
      <c r="J3" s="856"/>
      <c r="K3" s="857"/>
      <c r="L3" s="858"/>
      <c r="M3" s="918"/>
      <c r="N3" s="918"/>
      <c r="O3" s="921"/>
      <c r="P3" s="918"/>
    </row>
    <row r="4" spans="1:17" ht="18.75" x14ac:dyDescent="0.2">
      <c r="A4" s="27" t="s">
        <v>182</v>
      </c>
      <c r="B4" s="34"/>
      <c r="C4" s="376"/>
      <c r="D4" s="34"/>
      <c r="E4" s="385"/>
      <c r="F4" s="385"/>
      <c r="G4" s="856"/>
      <c r="H4" s="857"/>
      <c r="I4" s="858"/>
      <c r="J4" s="856"/>
      <c r="K4" s="857"/>
      <c r="L4" s="858"/>
      <c r="M4" s="918"/>
      <c r="N4" s="918"/>
      <c r="O4" s="921"/>
      <c r="P4" s="918"/>
    </row>
    <row r="5" spans="1:17" ht="19.5" thickBot="1" x14ac:dyDescent="0.25">
      <c r="A5" s="29" t="s">
        <v>4</v>
      </c>
      <c r="B5" s="35"/>
      <c r="C5" s="377"/>
      <c r="D5" s="35"/>
      <c r="E5" s="386"/>
      <c r="F5" s="386"/>
      <c r="G5" s="859"/>
      <c r="H5" s="860"/>
      <c r="I5" s="861"/>
      <c r="J5" s="859"/>
      <c r="K5" s="860"/>
      <c r="L5" s="861"/>
      <c r="M5" s="919"/>
      <c r="N5" s="919"/>
      <c r="O5" s="922"/>
      <c r="P5" s="919"/>
    </row>
    <row r="6" spans="1:17" ht="39" customHeight="1" thickBot="1" x14ac:dyDescent="0.35">
      <c r="A6" s="674" t="s">
        <v>1702</v>
      </c>
      <c r="B6" s="31"/>
      <c r="C6" s="364" t="s">
        <v>1309</v>
      </c>
      <c r="D6" s="132" t="s">
        <v>1224</v>
      </c>
      <c r="E6" s="367" t="s">
        <v>1308</v>
      </c>
      <c r="F6" s="475" t="s">
        <v>1381</v>
      </c>
      <c r="G6" s="475" t="s">
        <v>1415</v>
      </c>
      <c r="H6" s="681" t="s">
        <v>1416</v>
      </c>
      <c r="I6" s="475" t="s">
        <v>1417</v>
      </c>
      <c r="J6" s="681" t="s">
        <v>1319</v>
      </c>
      <c r="K6" s="475" t="s">
        <v>1418</v>
      </c>
      <c r="L6" s="475" t="s">
        <v>1419</v>
      </c>
      <c r="M6" s="135" t="str">
        <f>'Данные по ТП'!C38</f>
        <v>ТМ-250/10</v>
      </c>
      <c r="N6" s="134" t="s">
        <v>1225</v>
      </c>
      <c r="O6" s="133" t="s">
        <v>5</v>
      </c>
      <c r="P6" s="133">
        <f>'Данные по ТП'!F38</f>
        <v>979264</v>
      </c>
    </row>
    <row r="7" spans="1:17" ht="18" customHeight="1" thickBot="1" x14ac:dyDescent="0.35">
      <c r="A7" s="850" t="s">
        <v>1703</v>
      </c>
      <c r="B7" s="872" t="s">
        <v>183</v>
      </c>
      <c r="C7" s="378">
        <v>1</v>
      </c>
      <c r="D7" s="171" t="s">
        <v>937</v>
      </c>
      <c r="E7" s="373"/>
      <c r="F7" s="655">
        <f>((O7*1.73*220*0.9)/1000)+((N7*1.73*220*0.9)/1000)+((M7*1.73*220*0.9)/1000)</f>
        <v>0</v>
      </c>
      <c r="G7" s="845">
        <v>228</v>
      </c>
      <c r="H7" s="845">
        <v>238</v>
      </c>
      <c r="I7" s="845">
        <v>231</v>
      </c>
      <c r="J7" s="845">
        <v>403</v>
      </c>
      <c r="K7" s="845">
        <v>405</v>
      </c>
      <c r="L7" s="845">
        <v>406</v>
      </c>
      <c r="M7" s="146"/>
      <c r="N7" s="146"/>
      <c r="O7" s="165"/>
      <c r="P7" s="165"/>
    </row>
    <row r="8" spans="1:17" ht="19.5" customHeight="1" thickBot="1" x14ac:dyDescent="0.35">
      <c r="A8" s="913"/>
      <c r="B8" s="896"/>
      <c r="C8" s="378">
        <v>2</v>
      </c>
      <c r="D8" s="171" t="s">
        <v>936</v>
      </c>
      <c r="E8" s="373"/>
      <c r="F8" s="655">
        <f t="shared" ref="F8:F15" si="0">((O8*1.73*220*0.9)/1000)+((N8*1.73*220*0.9)/1000)+((M8*1.73*220*0.9)/1000)</f>
        <v>1.7127000000000001</v>
      </c>
      <c r="G8" s="846"/>
      <c r="H8" s="846"/>
      <c r="I8" s="846"/>
      <c r="J8" s="846"/>
      <c r="K8" s="846"/>
      <c r="L8" s="846"/>
      <c r="M8" s="146">
        <v>5</v>
      </c>
      <c r="N8" s="146">
        <v>0</v>
      </c>
      <c r="O8" s="165">
        <v>0</v>
      </c>
      <c r="P8" s="165">
        <v>5</v>
      </c>
    </row>
    <row r="9" spans="1:17" ht="21" customHeight="1" thickBot="1" x14ac:dyDescent="0.35">
      <c r="A9" s="913"/>
      <c r="B9" s="896"/>
      <c r="C9" s="378">
        <v>3</v>
      </c>
      <c r="D9" s="171" t="s">
        <v>983</v>
      </c>
      <c r="E9" s="373"/>
      <c r="F9" s="655">
        <f t="shared" si="0"/>
        <v>0</v>
      </c>
      <c r="G9" s="655"/>
      <c r="H9" s="655"/>
      <c r="I9" s="655"/>
      <c r="J9" s="655"/>
      <c r="K9" s="655"/>
      <c r="L9" s="655"/>
      <c r="M9" s="146">
        <v>0</v>
      </c>
      <c r="N9" s="146">
        <v>0</v>
      </c>
      <c r="O9" s="165">
        <v>0</v>
      </c>
      <c r="P9" s="165">
        <v>0</v>
      </c>
    </row>
    <row r="10" spans="1:17" ht="18" customHeight="1" thickBot="1" x14ac:dyDescent="0.35">
      <c r="A10" s="913"/>
      <c r="B10" s="896"/>
      <c r="C10" s="378">
        <v>4</v>
      </c>
      <c r="D10" s="171" t="s">
        <v>878</v>
      </c>
      <c r="E10" s="373"/>
      <c r="F10" s="655">
        <f t="shared" si="0"/>
        <v>14.729220000000002</v>
      </c>
      <c r="G10" s="655"/>
      <c r="H10" s="655"/>
      <c r="I10" s="655"/>
      <c r="J10" s="655"/>
      <c r="K10" s="655"/>
      <c r="L10" s="655"/>
      <c r="M10" s="146">
        <v>15</v>
      </c>
      <c r="N10" s="146">
        <v>9</v>
      </c>
      <c r="O10" s="165">
        <v>19</v>
      </c>
      <c r="P10" s="165">
        <v>5</v>
      </c>
    </row>
    <row r="11" spans="1:17" ht="18" customHeight="1" thickBot="1" x14ac:dyDescent="0.35">
      <c r="A11" s="913"/>
      <c r="B11" s="896"/>
      <c r="C11" s="378">
        <v>9</v>
      </c>
      <c r="D11" s="171" t="s">
        <v>1516</v>
      </c>
      <c r="E11" s="373"/>
      <c r="F11" s="655"/>
      <c r="G11" s="655"/>
      <c r="H11" s="655"/>
      <c r="I11" s="655"/>
      <c r="J11" s="655"/>
      <c r="K11" s="655"/>
      <c r="L11" s="655"/>
      <c r="M11" s="146">
        <v>17</v>
      </c>
      <c r="N11" s="146"/>
      <c r="O11" s="165"/>
      <c r="P11" s="165">
        <v>17</v>
      </c>
    </row>
    <row r="12" spans="1:17" ht="18" customHeight="1" thickBot="1" x14ac:dyDescent="0.35">
      <c r="A12" s="913"/>
      <c r="B12" s="896"/>
      <c r="C12" s="378">
        <v>10</v>
      </c>
      <c r="D12" s="171" t="s">
        <v>110</v>
      </c>
      <c r="E12" s="373"/>
      <c r="F12" s="655">
        <f t="shared" si="0"/>
        <v>46.927979999999998</v>
      </c>
      <c r="G12" s="655"/>
      <c r="H12" s="655"/>
      <c r="I12" s="655"/>
      <c r="J12" s="655"/>
      <c r="K12" s="655"/>
      <c r="L12" s="655"/>
      <c r="M12" s="146">
        <v>61</v>
      </c>
      <c r="N12" s="146">
        <v>31</v>
      </c>
      <c r="O12" s="165">
        <v>45</v>
      </c>
      <c r="P12" s="165">
        <v>38</v>
      </c>
    </row>
    <row r="13" spans="1:17" ht="18" customHeight="1" thickBot="1" x14ac:dyDescent="0.35">
      <c r="A13" s="913"/>
      <c r="B13" s="896"/>
      <c r="C13" s="378">
        <v>12</v>
      </c>
      <c r="D13" s="171"/>
      <c r="E13" s="373"/>
      <c r="F13" s="655">
        <f t="shared" si="0"/>
        <v>0</v>
      </c>
      <c r="G13" s="655"/>
      <c r="H13" s="655"/>
      <c r="I13" s="655"/>
      <c r="J13" s="655"/>
      <c r="K13" s="655"/>
      <c r="L13" s="655"/>
      <c r="M13" s="146"/>
      <c r="N13" s="146"/>
      <c r="O13" s="165"/>
      <c r="P13" s="165"/>
    </row>
    <row r="14" spans="1:17" ht="18" customHeight="1" thickBot="1" x14ac:dyDescent="0.35">
      <c r="A14" s="913"/>
      <c r="B14" s="896"/>
      <c r="C14" s="378"/>
      <c r="D14" s="171"/>
      <c r="E14" s="373"/>
      <c r="F14" s="655">
        <f t="shared" si="0"/>
        <v>0</v>
      </c>
      <c r="G14" s="655"/>
      <c r="H14" s="655"/>
      <c r="I14" s="655"/>
      <c r="J14" s="655"/>
      <c r="K14" s="655"/>
      <c r="L14" s="655"/>
      <c r="M14" s="146"/>
      <c r="N14" s="146"/>
      <c r="O14" s="165"/>
      <c r="P14" s="165"/>
    </row>
    <row r="15" spans="1:17" ht="20.25" customHeight="1" thickBot="1" x14ac:dyDescent="0.35">
      <c r="A15" s="913"/>
      <c r="B15" s="896"/>
      <c r="C15" s="378"/>
      <c r="D15" s="171"/>
      <c r="E15" s="373"/>
      <c r="F15" s="655">
        <f t="shared" si="0"/>
        <v>0</v>
      </c>
      <c r="G15" s="655"/>
      <c r="H15" s="655"/>
      <c r="I15" s="655"/>
      <c r="J15" s="655"/>
      <c r="K15" s="655"/>
      <c r="L15" s="655"/>
      <c r="M15" s="146"/>
      <c r="N15" s="146"/>
      <c r="O15" s="165"/>
      <c r="P15" s="165"/>
    </row>
    <row r="16" spans="1:17" ht="20.25" customHeight="1" thickBot="1" x14ac:dyDescent="0.25">
      <c r="A16" s="913"/>
      <c r="B16" s="896"/>
      <c r="C16" s="378"/>
      <c r="D16" s="3" t="s">
        <v>1187</v>
      </c>
      <c r="E16" s="370"/>
      <c r="F16" s="655"/>
      <c r="G16" s="655"/>
      <c r="H16" s="655"/>
      <c r="I16" s="655"/>
      <c r="J16" s="655"/>
      <c r="K16" s="655"/>
      <c r="L16" s="655"/>
      <c r="M16" s="1">
        <f>SUM(M8:M15)</f>
        <v>98</v>
      </c>
      <c r="N16" s="1">
        <f>SUM(N8:N15)</f>
        <v>40</v>
      </c>
      <c r="O16" s="36">
        <f>SUM(O8:O15)</f>
        <v>64</v>
      </c>
      <c r="P16" s="36">
        <f>SUM(P8:P15)</f>
        <v>65</v>
      </c>
      <c r="Q16" s="156"/>
    </row>
    <row r="17" spans="1:17" ht="20.25" customHeight="1" thickBot="1" x14ac:dyDescent="0.25">
      <c r="A17" s="913"/>
      <c r="B17" s="896"/>
      <c r="C17" s="378"/>
      <c r="D17" s="3" t="s">
        <v>1188</v>
      </c>
      <c r="E17" s="370"/>
      <c r="F17" s="655"/>
      <c r="G17" s="655"/>
      <c r="H17" s="655"/>
      <c r="I17" s="655"/>
      <c r="J17" s="655"/>
      <c r="K17" s="655"/>
      <c r="L17" s="655"/>
      <c r="M17" s="130">
        <f>(M16*1.73*380*0.9)/1000</f>
        <v>57.982680000000002</v>
      </c>
      <c r="N17" s="130">
        <f>(N16*1.73*380*0.9)/1000</f>
        <v>23.666400000000003</v>
      </c>
      <c r="O17" s="130">
        <f>(O16*1.73*380*0.9)/1000</f>
        <v>37.866239999999998</v>
      </c>
      <c r="P17" s="131"/>
    </row>
    <row r="18" spans="1:17" ht="20.25" customHeight="1" thickBot="1" x14ac:dyDescent="0.25">
      <c r="A18" s="913"/>
      <c r="B18" s="896"/>
      <c r="C18" s="378"/>
      <c r="D18" s="3" t="s">
        <v>1189</v>
      </c>
      <c r="E18" s="371"/>
      <c r="F18" s="655"/>
      <c r="G18" s="683"/>
      <c r="H18" s="683"/>
      <c r="I18" s="683"/>
      <c r="J18" s="683"/>
      <c r="K18" s="683"/>
      <c r="L18" s="683"/>
      <c r="M18" s="869">
        <f>(M17+N17+O17)</f>
        <v>119.51532</v>
      </c>
      <c r="N18" s="870"/>
      <c r="O18" s="870"/>
      <c r="P18" s="871"/>
    </row>
    <row r="19" spans="1:17" ht="40.5" customHeight="1" thickBot="1" x14ac:dyDescent="0.35">
      <c r="A19" s="913"/>
      <c r="B19" s="896"/>
      <c r="C19" s="381"/>
      <c r="D19" s="915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6"/>
      <c r="P19" s="917"/>
    </row>
    <row r="20" spans="1:17" ht="21.75" customHeight="1" thickBot="1" x14ac:dyDescent="0.25">
      <c r="A20" s="913"/>
      <c r="B20" s="896"/>
      <c r="C20" s="364" t="s">
        <v>1309</v>
      </c>
      <c r="D20" s="123" t="s">
        <v>1200</v>
      </c>
      <c r="E20" s="367" t="s">
        <v>1308</v>
      </c>
      <c r="F20" s="475" t="s">
        <v>1381</v>
      </c>
      <c r="G20" s="475" t="s">
        <v>1415</v>
      </c>
      <c r="H20" s="681" t="s">
        <v>1416</v>
      </c>
      <c r="I20" s="475" t="s">
        <v>1417</v>
      </c>
      <c r="J20" s="681" t="s">
        <v>1319</v>
      </c>
      <c r="K20" s="475" t="s">
        <v>1418</v>
      </c>
      <c r="L20" s="475" t="s">
        <v>1419</v>
      </c>
      <c r="M20" s="124" t="str">
        <f>'Данные по ТП'!C39</f>
        <v>ТМ-250/10</v>
      </c>
      <c r="N20" s="125" t="s">
        <v>1225</v>
      </c>
      <c r="O20" s="124" t="s">
        <v>5</v>
      </c>
      <c r="P20" s="126">
        <f>'Данные по ТП'!F39</f>
        <v>11103</v>
      </c>
    </row>
    <row r="21" spans="1:17" ht="21" customHeight="1" thickBot="1" x14ac:dyDescent="0.35">
      <c r="A21" s="913"/>
      <c r="B21" s="896"/>
      <c r="C21" s="378">
        <v>5</v>
      </c>
      <c r="D21" s="171" t="s">
        <v>111</v>
      </c>
      <c r="E21" s="373"/>
      <c r="F21" s="655">
        <f>((O21*1.73*220*0.9)/1000)+((N21*1.73*220*0.9)/1000)+((M21*1.73*220*0.9)/1000)</f>
        <v>72.275939999999991</v>
      </c>
      <c r="G21" s="845">
        <v>230</v>
      </c>
      <c r="H21" s="845">
        <v>231</v>
      </c>
      <c r="I21" s="845">
        <v>227</v>
      </c>
      <c r="J21" s="845">
        <v>404</v>
      </c>
      <c r="K21" s="845">
        <v>405</v>
      </c>
      <c r="L21" s="845">
        <v>403</v>
      </c>
      <c r="M21" s="146">
        <v>56</v>
      </c>
      <c r="N21" s="146">
        <v>62</v>
      </c>
      <c r="O21" s="165">
        <v>93</v>
      </c>
      <c r="P21" s="165">
        <v>26</v>
      </c>
    </row>
    <row r="22" spans="1:17" ht="21" customHeight="1" thickBot="1" x14ac:dyDescent="0.35">
      <c r="A22" s="913"/>
      <c r="B22" s="896"/>
      <c r="C22" s="378">
        <v>6</v>
      </c>
      <c r="D22" s="171" t="s">
        <v>112</v>
      </c>
      <c r="E22" s="373"/>
      <c r="F22" s="655">
        <f t="shared" ref="F22:F26" si="1">((O22*1.73*220*0.9)/1000)+((N22*1.73*220*0.9)/1000)+((M22*1.73*220*0.9)/1000)</f>
        <v>0</v>
      </c>
      <c r="G22" s="846"/>
      <c r="H22" s="846"/>
      <c r="I22" s="846"/>
      <c r="J22" s="846"/>
      <c r="K22" s="846"/>
      <c r="L22" s="846"/>
      <c r="M22" s="146">
        <v>0</v>
      </c>
      <c r="N22" s="146">
        <v>0</v>
      </c>
      <c r="O22" s="165">
        <v>0</v>
      </c>
      <c r="P22" s="165">
        <v>0</v>
      </c>
    </row>
    <row r="23" spans="1:17" ht="18.75" customHeight="1" thickBot="1" x14ac:dyDescent="0.35">
      <c r="A23" s="913"/>
      <c r="B23" s="896"/>
      <c r="C23" s="378">
        <v>7</v>
      </c>
      <c r="D23" s="171" t="s">
        <v>1598</v>
      </c>
      <c r="E23" s="373"/>
      <c r="F23" s="655"/>
      <c r="G23" s="655"/>
      <c r="H23" s="655"/>
      <c r="I23" s="655"/>
      <c r="J23" s="655"/>
      <c r="K23" s="655"/>
      <c r="L23" s="655"/>
      <c r="M23" s="146">
        <v>0</v>
      </c>
      <c r="N23" s="146">
        <v>0</v>
      </c>
      <c r="O23" s="165">
        <v>0</v>
      </c>
      <c r="P23" s="165">
        <v>0</v>
      </c>
    </row>
    <row r="24" spans="1:17" ht="18.75" customHeight="1" thickBot="1" x14ac:dyDescent="0.35">
      <c r="A24" s="913"/>
      <c r="B24" s="896"/>
      <c r="C24" s="378">
        <v>8</v>
      </c>
      <c r="D24" s="171" t="s">
        <v>879</v>
      </c>
      <c r="E24" s="373"/>
      <c r="F24" s="655">
        <f t="shared" si="1"/>
        <v>1.7126999999999999</v>
      </c>
      <c r="G24" s="655"/>
      <c r="H24" s="655"/>
      <c r="I24" s="655"/>
      <c r="J24" s="655"/>
      <c r="K24" s="655"/>
      <c r="L24" s="655"/>
      <c r="M24" s="146">
        <v>2</v>
      </c>
      <c r="N24" s="146">
        <v>3</v>
      </c>
      <c r="O24" s="165">
        <v>0</v>
      </c>
      <c r="P24" s="165">
        <v>2</v>
      </c>
    </row>
    <row r="25" spans="1:17" ht="18.75" customHeight="1" thickBot="1" x14ac:dyDescent="0.35">
      <c r="A25" s="913"/>
      <c r="B25" s="896"/>
      <c r="C25" s="378"/>
      <c r="D25" s="171"/>
      <c r="E25" s="373"/>
      <c r="F25" s="655">
        <f t="shared" si="1"/>
        <v>0</v>
      </c>
      <c r="G25" s="655"/>
      <c r="H25" s="655"/>
      <c r="I25" s="655"/>
      <c r="J25" s="655"/>
      <c r="K25" s="655"/>
      <c r="L25" s="655"/>
      <c r="M25" s="146"/>
      <c r="N25" s="146"/>
      <c r="O25" s="165"/>
      <c r="P25" s="165"/>
    </row>
    <row r="26" spans="1:17" ht="22.5" customHeight="1" thickBot="1" x14ac:dyDescent="0.35">
      <c r="A26" s="913"/>
      <c r="B26" s="896"/>
      <c r="C26" s="378"/>
      <c r="D26" s="171"/>
      <c r="E26" s="373"/>
      <c r="F26" s="655">
        <f t="shared" si="1"/>
        <v>0</v>
      </c>
      <c r="G26" s="655"/>
      <c r="H26" s="655"/>
      <c r="I26" s="655"/>
      <c r="J26" s="655"/>
      <c r="K26" s="655"/>
      <c r="L26" s="655"/>
      <c r="M26" s="146"/>
      <c r="N26" s="146"/>
      <c r="O26" s="165"/>
      <c r="P26" s="165"/>
    </row>
    <row r="27" spans="1:17" ht="22.5" customHeight="1" thickBot="1" x14ac:dyDescent="0.25">
      <c r="A27" s="913"/>
      <c r="B27" s="896"/>
      <c r="C27" s="378"/>
      <c r="D27" s="25" t="s">
        <v>1186</v>
      </c>
      <c r="E27" s="370"/>
      <c r="F27" s="655"/>
      <c r="G27" s="655"/>
      <c r="H27" s="655"/>
      <c r="I27" s="655"/>
      <c r="J27" s="655"/>
      <c r="K27" s="655"/>
      <c r="L27" s="655"/>
      <c r="M27" s="1">
        <f>SUM(M21:M26)</f>
        <v>58</v>
      </c>
      <c r="N27" s="1">
        <f>SUM(N21:N26)</f>
        <v>65</v>
      </c>
      <c r="O27" s="36">
        <f>SUM(O21:O26)</f>
        <v>93</v>
      </c>
      <c r="P27" s="36">
        <f>SUM(P21:P26)</f>
        <v>28</v>
      </c>
      <c r="Q27" s="156"/>
    </row>
    <row r="28" spans="1:17" ht="22.5" customHeight="1" thickBot="1" x14ac:dyDescent="0.25">
      <c r="A28" s="913"/>
      <c r="B28" s="896"/>
      <c r="C28" s="378"/>
      <c r="D28" s="25" t="s">
        <v>1188</v>
      </c>
      <c r="E28" s="370"/>
      <c r="F28" s="655"/>
      <c r="G28" s="655"/>
      <c r="H28" s="655"/>
      <c r="I28" s="655"/>
      <c r="J28" s="655"/>
      <c r="K28" s="655"/>
      <c r="L28" s="655"/>
      <c r="M28" s="130">
        <f t="shared" ref="M28:O28" si="2">(M27*1.73*220*0.9)/1000</f>
        <v>19.867319999999999</v>
      </c>
      <c r="N28" s="130">
        <f t="shared" si="2"/>
        <v>22.265100000000004</v>
      </c>
      <c r="O28" s="130">
        <f t="shared" si="2"/>
        <v>31.856219999999997</v>
      </c>
      <c r="P28" s="131"/>
    </row>
    <row r="29" spans="1:17" ht="19.5" thickBot="1" x14ac:dyDescent="0.25">
      <c r="A29" s="914"/>
      <c r="B29" s="897"/>
      <c r="C29" s="378"/>
      <c r="D29" s="25" t="s">
        <v>1244</v>
      </c>
      <c r="E29" s="371"/>
      <c r="F29" s="655"/>
      <c r="G29" s="683"/>
      <c r="H29" s="683"/>
      <c r="I29" s="683"/>
      <c r="J29" s="683"/>
      <c r="K29" s="683"/>
      <c r="L29" s="683"/>
      <c r="M29" s="869">
        <f>(M28+N28+O28)</f>
        <v>73.988640000000004</v>
      </c>
      <c r="N29" s="870"/>
      <c r="O29" s="870"/>
      <c r="P29" s="871"/>
    </row>
    <row r="30" spans="1:17" ht="43.5" customHeight="1" thickBot="1" x14ac:dyDescent="0.35">
      <c r="A30" s="587"/>
      <c r="B30" s="586"/>
      <c r="C30" s="382"/>
      <c r="D30" s="9" t="s">
        <v>53</v>
      </c>
      <c r="E30" s="384"/>
      <c r="F30" s="655"/>
      <c r="G30" s="655"/>
      <c r="H30" s="655"/>
      <c r="I30" s="655"/>
      <c r="J30" s="655"/>
      <c r="K30" s="655"/>
      <c r="L30" s="655"/>
      <c r="M30" s="10">
        <f>M27+M16</f>
        <v>156</v>
      </c>
      <c r="N30" s="10">
        <f>N27+N16</f>
        <v>105</v>
      </c>
      <c r="O30" s="37">
        <f>O27+O16</f>
        <v>157</v>
      </c>
      <c r="P30" s="37">
        <f>P27+P16</f>
        <v>93</v>
      </c>
    </row>
    <row r="31" spans="1:17" ht="43.5" customHeight="1" thickBot="1" x14ac:dyDescent="0.35">
      <c r="A31" s="674" t="s">
        <v>1702</v>
      </c>
      <c r="B31" s="31"/>
      <c r="C31" s="586"/>
      <c r="D31" s="607" t="str">
        <f>HYPERLINK("#Оглавление!h7","&lt;&lt;&lt;&lt;&lt;")</f>
        <v>&lt;&lt;&lt;&lt;&lt;</v>
      </c>
      <c r="E31" s="586"/>
      <c r="F31" s="655"/>
      <c r="G31" s="683"/>
      <c r="H31" s="683"/>
      <c r="I31" s="683"/>
      <c r="J31" s="683"/>
      <c r="K31" s="683"/>
      <c r="L31" s="683"/>
      <c r="M31" s="586"/>
      <c r="N31" s="586"/>
      <c r="O31" s="586"/>
      <c r="P31" s="586"/>
    </row>
    <row r="32" spans="1:17" ht="24" customHeight="1" thickBot="1" x14ac:dyDescent="0.25">
      <c r="A32" s="850" t="s">
        <v>1703</v>
      </c>
      <c r="B32" s="872" t="s">
        <v>184</v>
      </c>
      <c r="C32" s="364" t="s">
        <v>1309</v>
      </c>
      <c r="D32" s="132" t="s">
        <v>1224</v>
      </c>
      <c r="E32" s="367" t="s">
        <v>1308</v>
      </c>
      <c r="F32" s="475" t="s">
        <v>1381</v>
      </c>
      <c r="G32" s="475" t="s">
        <v>1415</v>
      </c>
      <c r="H32" s="681" t="s">
        <v>1416</v>
      </c>
      <c r="I32" s="475" t="s">
        <v>1417</v>
      </c>
      <c r="J32" s="681" t="s">
        <v>1319</v>
      </c>
      <c r="K32" s="475" t="s">
        <v>1418</v>
      </c>
      <c r="L32" s="475" t="s">
        <v>1419</v>
      </c>
      <c r="M32" s="135" t="str">
        <f>'Данные по ТП'!C40</f>
        <v>ТМ-250/10</v>
      </c>
      <c r="N32" s="134" t="s">
        <v>1225</v>
      </c>
      <c r="O32" s="133" t="s">
        <v>5</v>
      </c>
      <c r="P32" s="133">
        <f>'Данные по ТП'!F40</f>
        <v>181834</v>
      </c>
    </row>
    <row r="33" spans="1:17" ht="19.5" customHeight="1" thickBot="1" x14ac:dyDescent="0.35">
      <c r="A33" s="862"/>
      <c r="B33" s="923"/>
      <c r="C33" s="378">
        <v>1</v>
      </c>
      <c r="D33" s="172" t="s">
        <v>880</v>
      </c>
      <c r="E33" s="398"/>
      <c r="F33" s="655">
        <f>((O33*1.73*220*0.9)/1000)+((N33*1.73*220*0.9)/1000)+((M33*1.73*220*0.9)/1000)</f>
        <v>1.02762</v>
      </c>
      <c r="G33" s="845"/>
      <c r="H33" s="845"/>
      <c r="I33" s="845"/>
      <c r="J33" s="845"/>
      <c r="K33" s="845"/>
      <c r="L33" s="845"/>
      <c r="M33" s="173">
        <v>2</v>
      </c>
      <c r="N33" s="173">
        <v>0</v>
      </c>
      <c r="O33" s="136">
        <v>1</v>
      </c>
      <c r="P33" s="136">
        <v>3</v>
      </c>
    </row>
    <row r="34" spans="1:17" ht="19.5" customHeight="1" thickBot="1" x14ac:dyDescent="0.35">
      <c r="A34" s="862"/>
      <c r="B34" s="923"/>
      <c r="C34" s="381">
        <v>2</v>
      </c>
      <c r="D34" s="174" t="s">
        <v>114</v>
      </c>
      <c r="E34" s="399"/>
      <c r="F34" s="655">
        <f t="shared" ref="F34:F37" si="3">((O34*1.73*220*0.9)/1000)+((N34*1.73*220*0.9)/1000)+((M34*1.73*220*0.9)/1000)</f>
        <v>0</v>
      </c>
      <c r="G34" s="846"/>
      <c r="H34" s="846"/>
      <c r="I34" s="846"/>
      <c r="J34" s="846"/>
      <c r="K34" s="846"/>
      <c r="L34" s="846"/>
      <c r="M34" s="175">
        <v>0</v>
      </c>
      <c r="N34" s="175">
        <v>0</v>
      </c>
      <c r="O34" s="175">
        <v>0</v>
      </c>
      <c r="P34" s="175">
        <v>0</v>
      </c>
    </row>
    <row r="35" spans="1:17" ht="21.75" customHeight="1" thickBot="1" x14ac:dyDescent="0.35">
      <c r="A35" s="862"/>
      <c r="B35" s="886"/>
      <c r="C35" s="381">
        <v>3</v>
      </c>
      <c r="D35" s="174" t="s">
        <v>881</v>
      </c>
      <c r="E35" s="399"/>
      <c r="F35" s="655">
        <f t="shared" si="3"/>
        <v>0</v>
      </c>
      <c r="G35" s="655"/>
      <c r="H35" s="655"/>
      <c r="I35" s="655"/>
      <c r="J35" s="655"/>
      <c r="K35" s="655"/>
      <c r="L35" s="655"/>
      <c r="M35" s="175">
        <v>0</v>
      </c>
      <c r="N35" s="175">
        <v>0</v>
      </c>
      <c r="O35" s="175">
        <v>0</v>
      </c>
      <c r="P35" s="175">
        <v>0</v>
      </c>
    </row>
    <row r="36" spans="1:17" ht="21.75" customHeight="1" thickBot="1" x14ac:dyDescent="0.35">
      <c r="A36" s="862"/>
      <c r="B36" s="886"/>
      <c r="C36" s="378">
        <v>7</v>
      </c>
      <c r="D36" s="171" t="s">
        <v>113</v>
      </c>
      <c r="E36" s="373"/>
      <c r="F36" s="655">
        <f t="shared" si="3"/>
        <v>0</v>
      </c>
      <c r="G36" s="655"/>
      <c r="H36" s="655"/>
      <c r="I36" s="655"/>
      <c r="J36" s="655"/>
      <c r="K36" s="655"/>
      <c r="L36" s="655"/>
      <c r="M36" s="141"/>
      <c r="N36" s="141"/>
      <c r="O36" s="137"/>
      <c r="P36" s="137"/>
    </row>
    <row r="37" spans="1:17" ht="21.75" customHeight="1" thickBot="1" x14ac:dyDescent="0.35">
      <c r="A37" s="862"/>
      <c r="B37" s="886"/>
      <c r="C37" s="378"/>
      <c r="D37" s="171"/>
      <c r="E37" s="373"/>
      <c r="F37" s="655">
        <f t="shared" si="3"/>
        <v>0</v>
      </c>
      <c r="G37" s="655"/>
      <c r="H37" s="655"/>
      <c r="I37" s="655"/>
      <c r="J37" s="655"/>
      <c r="K37" s="655"/>
      <c r="L37" s="655"/>
      <c r="M37" s="341"/>
      <c r="N37" s="341"/>
      <c r="O37" s="338"/>
      <c r="P37" s="338"/>
    </row>
    <row r="38" spans="1:17" ht="19.5" thickBot="1" x14ac:dyDescent="0.35">
      <c r="A38" s="862"/>
      <c r="B38" s="886"/>
      <c r="C38" s="378"/>
      <c r="D38" s="171"/>
      <c r="E38" s="373"/>
      <c r="F38" s="373"/>
      <c r="G38" s="373"/>
      <c r="H38" s="373"/>
      <c r="I38" s="373"/>
      <c r="J38" s="373"/>
      <c r="K38" s="373"/>
      <c r="L38" s="373"/>
      <c r="M38" s="341"/>
      <c r="N38" s="341"/>
      <c r="O38" s="338"/>
      <c r="P38" s="338"/>
    </row>
    <row r="39" spans="1:17" ht="19.5" thickBot="1" x14ac:dyDescent="0.25">
      <c r="A39" s="862"/>
      <c r="B39" s="886"/>
      <c r="C39" s="378"/>
      <c r="D39" s="3" t="s">
        <v>1187</v>
      </c>
      <c r="E39" s="370"/>
      <c r="F39" s="370"/>
      <c r="G39" s="370"/>
      <c r="H39" s="370"/>
      <c r="I39" s="370"/>
      <c r="J39" s="370"/>
      <c r="K39" s="370"/>
      <c r="L39" s="370"/>
      <c r="M39" s="1">
        <f>SUM(M33:M36)</f>
        <v>2</v>
      </c>
      <c r="N39" s="1">
        <f>SUM(N33:N36)</f>
        <v>0</v>
      </c>
      <c r="O39" s="36">
        <f>SUM(O33:O36)</f>
        <v>1</v>
      </c>
      <c r="P39" s="36">
        <f>SUM(P33:P36)</f>
        <v>3</v>
      </c>
      <c r="Q39" s="156"/>
    </row>
    <row r="40" spans="1:17" ht="19.5" thickBot="1" x14ac:dyDescent="0.25">
      <c r="A40" s="862"/>
      <c r="B40" s="886"/>
      <c r="C40" s="378"/>
      <c r="D40" s="3" t="s">
        <v>1188</v>
      </c>
      <c r="E40" s="370"/>
      <c r="F40" s="370"/>
      <c r="G40" s="370"/>
      <c r="H40" s="370"/>
      <c r="I40" s="370"/>
      <c r="J40" s="370"/>
      <c r="K40" s="370"/>
      <c r="L40" s="370"/>
      <c r="M40" s="130">
        <f t="shared" ref="M40:O40" si="4">(M39*1.73*220*0.9)/1000</f>
        <v>0.68508000000000002</v>
      </c>
      <c r="N40" s="130">
        <f t="shared" si="4"/>
        <v>0</v>
      </c>
      <c r="O40" s="130">
        <f t="shared" si="4"/>
        <v>0.34254000000000001</v>
      </c>
      <c r="P40" s="131"/>
    </row>
    <row r="41" spans="1:17" ht="18.75" thickBot="1" x14ac:dyDescent="0.25">
      <c r="A41" s="862"/>
      <c r="B41" s="886"/>
      <c r="C41" s="378"/>
      <c r="D41" s="3" t="s">
        <v>1189</v>
      </c>
      <c r="E41" s="371"/>
      <c r="F41" s="371"/>
      <c r="G41" s="371"/>
      <c r="H41" s="371"/>
      <c r="I41" s="371"/>
      <c r="J41" s="371"/>
      <c r="K41" s="371"/>
      <c r="L41" s="371"/>
      <c r="M41" s="869">
        <f>(M40+N40+O40)</f>
        <v>1.02762</v>
      </c>
      <c r="N41" s="870"/>
      <c r="O41" s="870"/>
      <c r="P41" s="871"/>
    </row>
    <row r="42" spans="1:17" ht="39.75" customHeight="1" thickBot="1" x14ac:dyDescent="0.35">
      <c r="A42" s="862"/>
      <c r="B42" s="886"/>
      <c r="C42" s="381"/>
      <c r="D42" s="915"/>
      <c r="E42" s="916"/>
      <c r="F42" s="916"/>
      <c r="G42" s="916"/>
      <c r="H42" s="916"/>
      <c r="I42" s="916"/>
      <c r="J42" s="916"/>
      <c r="K42" s="916"/>
      <c r="L42" s="916"/>
      <c r="M42" s="916"/>
      <c r="N42" s="916"/>
      <c r="O42" s="916"/>
      <c r="P42" s="917"/>
    </row>
    <row r="43" spans="1:17" ht="23.25" customHeight="1" thickBot="1" x14ac:dyDescent="0.25">
      <c r="A43" s="862"/>
      <c r="B43" s="886"/>
      <c r="C43" s="364" t="s">
        <v>1309</v>
      </c>
      <c r="D43" s="123" t="s">
        <v>1200</v>
      </c>
      <c r="E43" s="367" t="s">
        <v>1308</v>
      </c>
      <c r="F43" s="475" t="s">
        <v>1381</v>
      </c>
      <c r="G43" s="475" t="s">
        <v>1415</v>
      </c>
      <c r="H43" s="681" t="s">
        <v>1416</v>
      </c>
      <c r="I43" s="475" t="s">
        <v>1417</v>
      </c>
      <c r="J43" s="681" t="s">
        <v>1319</v>
      </c>
      <c r="K43" s="475" t="s">
        <v>1418</v>
      </c>
      <c r="L43" s="475" t="s">
        <v>1419</v>
      </c>
      <c r="M43" s="124" t="str">
        <f>'Данные по ТП'!C41</f>
        <v>ТМ-250/10</v>
      </c>
      <c r="N43" s="125" t="s">
        <v>1225</v>
      </c>
      <c r="O43" s="124" t="s">
        <v>5</v>
      </c>
      <c r="P43" s="126">
        <f>'Данные по ТП'!F41</f>
        <v>1778</v>
      </c>
    </row>
    <row r="44" spans="1:17" ht="21.75" customHeight="1" thickBot="1" x14ac:dyDescent="0.35">
      <c r="A44" s="862"/>
      <c r="B44" s="886"/>
      <c r="C44" s="378"/>
      <c r="D44" s="171"/>
      <c r="E44" s="373"/>
      <c r="F44" s="655">
        <f>((O44*1.73*220*0.9)/1000)+((N44*1.73*220*0.9)/1000)+((M44*1.73*220*0.9)/1000)</f>
        <v>0</v>
      </c>
      <c r="G44" s="845">
        <v>232</v>
      </c>
      <c r="H44" s="845">
        <v>231</v>
      </c>
      <c r="I44" s="845">
        <v>231</v>
      </c>
      <c r="J44" s="845">
        <v>405</v>
      </c>
      <c r="K44" s="845">
        <v>409</v>
      </c>
      <c r="L44" s="845">
        <v>406</v>
      </c>
      <c r="M44" s="146"/>
      <c r="N44" s="146"/>
      <c r="O44" s="165"/>
      <c r="P44" s="165"/>
    </row>
    <row r="45" spans="1:17" ht="21" customHeight="1" thickBot="1" x14ac:dyDescent="0.35">
      <c r="A45" s="862"/>
      <c r="B45" s="886"/>
      <c r="C45" s="378"/>
      <c r="D45" s="171"/>
      <c r="E45" s="373"/>
      <c r="F45" s="655">
        <f t="shared" ref="F45:F48" si="5">((O45*1.73*220*0.9)/1000)+((N45*1.73*220*0.9)/1000)+((M45*1.73*220*0.9)/1000)</f>
        <v>0</v>
      </c>
      <c r="G45" s="846"/>
      <c r="H45" s="846"/>
      <c r="I45" s="846"/>
      <c r="J45" s="846"/>
      <c r="K45" s="846"/>
      <c r="L45" s="846"/>
      <c r="M45" s="146"/>
      <c r="N45" s="146"/>
      <c r="O45" s="176"/>
      <c r="P45" s="176"/>
    </row>
    <row r="46" spans="1:17" ht="24" customHeight="1" thickBot="1" x14ac:dyDescent="0.35">
      <c r="A46" s="862"/>
      <c r="B46" s="886"/>
      <c r="C46" s="378">
        <v>10</v>
      </c>
      <c r="D46" s="171" t="s">
        <v>115</v>
      </c>
      <c r="E46" s="373"/>
      <c r="F46" s="655">
        <f t="shared" si="5"/>
        <v>9.5911200000000001</v>
      </c>
      <c r="G46" s="655"/>
      <c r="H46" s="655"/>
      <c r="I46" s="655"/>
      <c r="J46" s="655"/>
      <c r="K46" s="655"/>
      <c r="L46" s="655"/>
      <c r="M46" s="146">
        <v>13</v>
      </c>
      <c r="N46" s="146">
        <v>6</v>
      </c>
      <c r="O46" s="176">
        <v>9</v>
      </c>
      <c r="P46" s="176">
        <v>6</v>
      </c>
    </row>
    <row r="47" spans="1:17" ht="24" customHeight="1" thickBot="1" x14ac:dyDescent="0.35">
      <c r="A47" s="862"/>
      <c r="B47" s="886"/>
      <c r="C47" s="378">
        <v>11</v>
      </c>
      <c r="D47" s="177" t="s">
        <v>882</v>
      </c>
      <c r="E47" s="400"/>
      <c r="F47" s="655">
        <f t="shared" si="5"/>
        <v>0</v>
      </c>
      <c r="G47" s="655"/>
      <c r="H47" s="655"/>
      <c r="I47" s="655"/>
      <c r="J47" s="655"/>
      <c r="K47" s="655"/>
      <c r="L47" s="655"/>
      <c r="M47" s="146">
        <v>0</v>
      </c>
      <c r="N47" s="146">
        <v>0</v>
      </c>
      <c r="O47" s="165">
        <v>0</v>
      </c>
      <c r="P47" s="165">
        <v>0</v>
      </c>
    </row>
    <row r="48" spans="1:17" ht="24" customHeight="1" thickBot="1" x14ac:dyDescent="0.35">
      <c r="A48" s="862"/>
      <c r="B48" s="886"/>
      <c r="C48" s="378"/>
      <c r="D48" s="177"/>
      <c r="E48" s="400"/>
      <c r="F48" s="655">
        <f t="shared" si="5"/>
        <v>0</v>
      </c>
      <c r="G48" s="655"/>
      <c r="H48" s="655"/>
      <c r="I48" s="655"/>
      <c r="J48" s="655"/>
      <c r="K48" s="655"/>
      <c r="L48" s="655"/>
      <c r="M48" s="146"/>
      <c r="N48" s="146"/>
      <c r="O48" s="165"/>
      <c r="P48" s="165"/>
    </row>
    <row r="49" spans="1:20" ht="24" customHeight="1" thickBot="1" x14ac:dyDescent="0.35">
      <c r="A49" s="862"/>
      <c r="B49" s="886"/>
      <c r="C49" s="378"/>
      <c r="D49" s="177"/>
      <c r="E49" s="400"/>
      <c r="F49" s="400"/>
      <c r="G49" s="400"/>
      <c r="H49" s="400"/>
      <c r="I49" s="400"/>
      <c r="J49" s="400"/>
      <c r="K49" s="400"/>
      <c r="L49" s="400"/>
      <c r="M49" s="146"/>
      <c r="N49" s="146"/>
      <c r="O49" s="165"/>
      <c r="P49" s="165"/>
    </row>
    <row r="50" spans="1:20" ht="24" customHeight="1" thickBot="1" x14ac:dyDescent="0.25">
      <c r="A50" s="862"/>
      <c r="B50" s="886"/>
      <c r="C50" s="378"/>
      <c r="D50" s="3" t="s">
        <v>1186</v>
      </c>
      <c r="E50" s="370"/>
      <c r="F50" s="370"/>
      <c r="G50" s="370"/>
      <c r="H50" s="370"/>
      <c r="I50" s="370"/>
      <c r="J50" s="370"/>
      <c r="K50" s="370"/>
      <c r="L50" s="370"/>
      <c r="M50" s="1">
        <f>SUM(M46:M47)</f>
        <v>13</v>
      </c>
      <c r="N50" s="1">
        <f>SUM(N46:N47)</f>
        <v>6</v>
      </c>
      <c r="O50" s="36">
        <f>SUM(O46:O47)</f>
        <v>9</v>
      </c>
      <c r="P50" s="36">
        <f>SUM(P46:P47)</f>
        <v>6</v>
      </c>
      <c r="Q50" s="156"/>
    </row>
    <row r="51" spans="1:20" ht="24" customHeight="1" thickBot="1" x14ac:dyDescent="0.25">
      <c r="A51" s="862"/>
      <c r="B51" s="886"/>
      <c r="C51" s="378"/>
      <c r="D51" s="3" t="s">
        <v>1188</v>
      </c>
      <c r="E51" s="370"/>
      <c r="F51" s="370"/>
      <c r="G51" s="370"/>
      <c r="H51" s="370"/>
      <c r="I51" s="370"/>
      <c r="J51" s="370"/>
      <c r="K51" s="370"/>
      <c r="L51" s="370"/>
      <c r="M51" s="130">
        <f t="shared" ref="M51:O51" si="6">(M50*1.73*220*0.9)/1000</f>
        <v>4.4530199999999995</v>
      </c>
      <c r="N51" s="130">
        <f t="shared" si="6"/>
        <v>2.05524</v>
      </c>
      <c r="O51" s="130">
        <f t="shared" si="6"/>
        <v>3.0828600000000002</v>
      </c>
      <c r="P51" s="131"/>
    </row>
    <row r="52" spans="1:20" ht="18.75" thickBot="1" x14ac:dyDescent="0.25">
      <c r="A52" s="863"/>
      <c r="B52" s="887"/>
      <c r="C52" s="378"/>
      <c r="D52" s="3" t="s">
        <v>1190</v>
      </c>
      <c r="E52" s="371"/>
      <c r="F52" s="371"/>
      <c r="G52" s="371"/>
      <c r="H52" s="371"/>
      <c r="I52" s="371"/>
      <c r="J52" s="371"/>
      <c r="K52" s="371"/>
      <c r="L52" s="371"/>
      <c r="M52" s="869">
        <f>(M51+N51+O51)</f>
        <v>9.5911200000000001</v>
      </c>
      <c r="N52" s="870"/>
      <c r="O52" s="870"/>
      <c r="P52" s="871"/>
    </row>
    <row r="53" spans="1:20" ht="44.25" customHeight="1" thickBot="1" x14ac:dyDescent="0.25">
      <c r="A53" s="606"/>
      <c r="B53" s="586"/>
      <c r="C53" s="382"/>
      <c r="D53" s="9" t="s">
        <v>53</v>
      </c>
      <c r="E53" s="384"/>
      <c r="F53" s="384"/>
      <c r="G53" s="384"/>
      <c r="H53" s="384"/>
      <c r="I53" s="384"/>
      <c r="J53" s="384"/>
      <c r="K53" s="384"/>
      <c r="L53" s="384"/>
      <c r="M53" s="10">
        <f>M50+M39</f>
        <v>15</v>
      </c>
      <c r="N53" s="10">
        <f>N50+N39</f>
        <v>6</v>
      </c>
      <c r="O53" s="37">
        <f>O50+O39</f>
        <v>10</v>
      </c>
      <c r="P53" s="37">
        <f>P50+P39</f>
        <v>9</v>
      </c>
    </row>
    <row r="54" spans="1:20" ht="36.75" customHeight="1" thickBot="1" x14ac:dyDescent="0.35">
      <c r="A54" s="181">
        <v>44868</v>
      </c>
      <c r="B54" s="31"/>
      <c r="C54" s="586"/>
      <c r="D54" s="607" t="str">
        <f>HYPERLINK("#Оглавление!h7","&lt;&lt;&lt;&lt;&lt;")</f>
        <v>&lt;&lt;&lt;&lt;&lt;</v>
      </c>
      <c r="E54" s="586"/>
      <c r="F54" s="643"/>
      <c r="G54" s="643"/>
      <c r="H54" s="643"/>
      <c r="I54" s="643"/>
      <c r="J54" s="643"/>
      <c r="K54" s="643"/>
      <c r="L54" s="643"/>
      <c r="M54" s="586"/>
      <c r="N54" s="586"/>
      <c r="O54" s="586"/>
      <c r="P54" s="586"/>
      <c r="T54" s="184"/>
    </row>
    <row r="55" spans="1:20" ht="48" customHeight="1" thickBot="1" x14ac:dyDescent="0.25">
      <c r="A55" s="862" t="s">
        <v>1687</v>
      </c>
      <c r="B55" s="886" t="s">
        <v>185</v>
      </c>
      <c r="C55" s="364" t="s">
        <v>1309</v>
      </c>
      <c r="D55" s="132" t="s">
        <v>1224</v>
      </c>
      <c r="E55" s="367" t="s">
        <v>1308</v>
      </c>
      <c r="F55" s="475" t="s">
        <v>1381</v>
      </c>
      <c r="G55" s="475" t="s">
        <v>1415</v>
      </c>
      <c r="H55" s="681" t="s">
        <v>1416</v>
      </c>
      <c r="I55" s="475" t="s">
        <v>1417</v>
      </c>
      <c r="J55" s="681" t="s">
        <v>1319</v>
      </c>
      <c r="K55" s="475" t="s">
        <v>1418</v>
      </c>
      <c r="L55" s="475" t="s">
        <v>1419</v>
      </c>
      <c r="M55" s="135" t="str">
        <f>'Данные по ТП'!C42</f>
        <v>ТМ-630/10</v>
      </c>
      <c r="N55" s="134" t="s">
        <v>1225</v>
      </c>
      <c r="O55" s="133" t="s">
        <v>5</v>
      </c>
      <c r="P55" s="133">
        <f>'Данные по ТП'!F42</f>
        <v>65766</v>
      </c>
    </row>
    <row r="56" spans="1:20" ht="25.5" customHeight="1" thickBot="1" x14ac:dyDescent="0.25">
      <c r="A56" s="851"/>
      <c r="B56" s="886"/>
      <c r="C56" s="378">
        <v>2</v>
      </c>
      <c r="D56" s="179" t="s">
        <v>116</v>
      </c>
      <c r="E56" s="401"/>
      <c r="F56" s="655">
        <f>((O56*1.73*220*0.9)/1000)+((N56*1.73*220*0.9)/1000)+((M56*1.73*220*0.9)/1000)</f>
        <v>0</v>
      </c>
      <c r="G56" s="845"/>
      <c r="H56" s="845"/>
      <c r="I56" s="845"/>
      <c r="J56" s="845"/>
      <c r="K56" s="845"/>
      <c r="L56" s="845"/>
      <c r="M56" s="146">
        <v>0</v>
      </c>
      <c r="N56" s="146">
        <v>0</v>
      </c>
      <c r="O56" s="165">
        <v>0</v>
      </c>
      <c r="P56" s="165">
        <v>0</v>
      </c>
    </row>
    <row r="57" spans="1:20" ht="22.5" customHeight="1" thickBot="1" x14ac:dyDescent="0.25">
      <c r="A57" s="851"/>
      <c r="B57" s="886"/>
      <c r="C57" s="378">
        <v>4</v>
      </c>
      <c r="D57" s="179" t="s">
        <v>117</v>
      </c>
      <c r="E57" s="401"/>
      <c r="F57" s="655">
        <f t="shared" ref="F57:F62" si="7">((O57*1.73*220*0.9)/1000)+((N57*1.73*220*0.9)/1000)+((M57*1.73*220*0.9)/1000)</f>
        <v>0</v>
      </c>
      <c r="G57" s="846"/>
      <c r="H57" s="846"/>
      <c r="I57" s="846"/>
      <c r="J57" s="846"/>
      <c r="K57" s="846"/>
      <c r="L57" s="846"/>
      <c r="M57" s="146">
        <v>0</v>
      </c>
      <c r="N57" s="146">
        <v>0</v>
      </c>
      <c r="O57" s="165">
        <v>0</v>
      </c>
      <c r="P57" s="165">
        <v>0</v>
      </c>
    </row>
    <row r="58" spans="1:20" ht="24" customHeight="1" thickBot="1" x14ac:dyDescent="0.25">
      <c r="A58" s="851"/>
      <c r="B58" s="886"/>
      <c r="C58" s="378">
        <v>5</v>
      </c>
      <c r="D58" s="179" t="s">
        <v>1432</v>
      </c>
      <c r="E58" s="401"/>
      <c r="F58" s="655">
        <f t="shared" si="7"/>
        <v>1.02762</v>
      </c>
      <c r="G58" s="655"/>
      <c r="H58" s="655"/>
      <c r="I58" s="655"/>
      <c r="J58" s="655"/>
      <c r="K58" s="655"/>
      <c r="L58" s="655"/>
      <c r="M58" s="146">
        <v>1</v>
      </c>
      <c r="N58" s="146">
        <v>1</v>
      </c>
      <c r="O58" s="165">
        <v>1</v>
      </c>
      <c r="P58" s="165">
        <v>0</v>
      </c>
    </row>
    <row r="59" spans="1:20" ht="22.5" customHeight="1" thickBot="1" x14ac:dyDescent="0.25">
      <c r="A59" s="851"/>
      <c r="B59" s="886"/>
      <c r="C59" s="378">
        <v>6</v>
      </c>
      <c r="D59" s="179" t="s">
        <v>883</v>
      </c>
      <c r="E59" s="401"/>
      <c r="F59" s="655">
        <f t="shared" si="7"/>
        <v>0</v>
      </c>
      <c r="G59" s="655"/>
      <c r="H59" s="655"/>
      <c r="I59" s="655"/>
      <c r="J59" s="655"/>
      <c r="K59" s="655"/>
      <c r="L59" s="655"/>
      <c r="M59" s="146">
        <v>0</v>
      </c>
      <c r="N59" s="146">
        <v>0</v>
      </c>
      <c r="O59" s="165">
        <v>0</v>
      </c>
      <c r="P59" s="165">
        <v>0</v>
      </c>
    </row>
    <row r="60" spans="1:20" ht="21" customHeight="1" thickBot="1" x14ac:dyDescent="0.25">
      <c r="A60" s="851"/>
      <c r="B60" s="886"/>
      <c r="C60" s="378">
        <v>8</v>
      </c>
      <c r="D60" s="179" t="s">
        <v>118</v>
      </c>
      <c r="E60" s="401"/>
      <c r="F60" s="655">
        <f t="shared" si="7"/>
        <v>0</v>
      </c>
      <c r="G60" s="655"/>
      <c r="H60" s="655"/>
      <c r="I60" s="655"/>
      <c r="J60" s="655"/>
      <c r="K60" s="655"/>
      <c r="L60" s="655"/>
      <c r="M60" s="146">
        <v>0</v>
      </c>
      <c r="N60" s="146">
        <v>0</v>
      </c>
      <c r="O60" s="165">
        <v>0</v>
      </c>
      <c r="P60" s="165">
        <v>0</v>
      </c>
    </row>
    <row r="61" spans="1:20" ht="23.25" customHeight="1" thickBot="1" x14ac:dyDescent="0.25">
      <c r="A61" s="851"/>
      <c r="B61" s="886"/>
      <c r="C61" s="378">
        <v>10</v>
      </c>
      <c r="D61" s="179" t="s">
        <v>1621</v>
      </c>
      <c r="E61" s="401"/>
      <c r="F61" s="655">
        <f t="shared" si="7"/>
        <v>0</v>
      </c>
      <c r="G61" s="655"/>
      <c r="H61" s="655"/>
      <c r="I61" s="655"/>
      <c r="J61" s="655"/>
      <c r="K61" s="655"/>
      <c r="L61" s="655"/>
      <c r="M61" s="146"/>
      <c r="N61" s="146"/>
      <c r="O61" s="165"/>
      <c r="P61" s="165"/>
    </row>
    <row r="62" spans="1:20" ht="23.25" customHeight="1" thickBot="1" x14ac:dyDescent="0.25">
      <c r="A62" s="851"/>
      <c r="B62" s="886"/>
      <c r="C62" s="378">
        <v>12</v>
      </c>
      <c r="D62" s="179" t="s">
        <v>119</v>
      </c>
      <c r="E62" s="401"/>
      <c r="F62" s="655">
        <f t="shared" si="7"/>
        <v>0</v>
      </c>
      <c r="G62" s="655"/>
      <c r="H62" s="655"/>
      <c r="I62" s="655"/>
      <c r="J62" s="655"/>
      <c r="K62" s="655"/>
      <c r="L62" s="655"/>
      <c r="M62" s="146">
        <v>0</v>
      </c>
      <c r="N62" s="146">
        <v>0</v>
      </c>
      <c r="O62" s="165">
        <v>0</v>
      </c>
      <c r="P62" s="165">
        <v>0</v>
      </c>
    </row>
    <row r="63" spans="1:20" ht="23.25" customHeight="1" thickBot="1" x14ac:dyDescent="0.25">
      <c r="A63" s="851"/>
      <c r="B63" s="886"/>
      <c r="C63" s="378">
        <v>1</v>
      </c>
      <c r="D63" s="179"/>
      <c r="E63" s="401"/>
      <c r="F63" s="655"/>
      <c r="G63" s="655"/>
      <c r="H63" s="655"/>
      <c r="I63" s="655"/>
      <c r="J63" s="655"/>
      <c r="K63" s="655"/>
      <c r="L63" s="655"/>
      <c r="M63" s="146">
        <v>0</v>
      </c>
      <c r="N63" s="146"/>
      <c r="O63" s="165"/>
      <c r="P63" s="165">
        <v>0</v>
      </c>
    </row>
    <row r="64" spans="1:20" ht="19.5" thickBot="1" x14ac:dyDescent="0.25">
      <c r="A64" s="851"/>
      <c r="B64" s="886"/>
      <c r="C64" s="378"/>
      <c r="D64" s="179"/>
      <c r="E64" s="401"/>
      <c r="F64" s="401"/>
      <c r="G64" s="401"/>
      <c r="H64" s="401"/>
      <c r="I64" s="401"/>
      <c r="J64" s="401"/>
      <c r="K64" s="401"/>
      <c r="L64" s="401"/>
      <c r="M64" s="146"/>
      <c r="N64" s="146"/>
      <c r="O64" s="165"/>
      <c r="P64" s="165"/>
    </row>
    <row r="65" spans="1:17" ht="19.5" thickBot="1" x14ac:dyDescent="0.35">
      <c r="A65" s="851"/>
      <c r="B65" s="886"/>
      <c r="C65" s="378"/>
      <c r="D65" s="3" t="s">
        <v>1187</v>
      </c>
      <c r="E65" s="370"/>
      <c r="F65" s="370"/>
      <c r="G65" s="370"/>
      <c r="H65" s="370"/>
      <c r="I65" s="370"/>
      <c r="J65" s="370"/>
      <c r="K65" s="370"/>
      <c r="L65" s="370"/>
      <c r="M65" s="38">
        <f>SUM(M56:M62)</f>
        <v>1</v>
      </c>
      <c r="N65" s="38">
        <f>SUM(N56:N62)</f>
        <v>1</v>
      </c>
      <c r="O65" s="39">
        <f>SUM(O56:O62)</f>
        <v>1</v>
      </c>
      <c r="P65" s="39">
        <f>SUM(P56:P62)</f>
        <v>0</v>
      </c>
      <c r="Q65" s="156"/>
    </row>
    <row r="66" spans="1:17" ht="19.5" thickBot="1" x14ac:dyDescent="0.25">
      <c r="A66" s="851"/>
      <c r="B66" s="886"/>
      <c r="C66" s="378"/>
      <c r="D66" s="3" t="s">
        <v>1188</v>
      </c>
      <c r="E66" s="370"/>
      <c r="F66" s="370"/>
      <c r="G66" s="370"/>
      <c r="H66" s="370"/>
      <c r="I66" s="370"/>
      <c r="J66" s="370"/>
      <c r="K66" s="370"/>
      <c r="L66" s="370"/>
      <c r="M66" s="130">
        <f t="shared" ref="M66:O66" si="8">(M65*1.73*220*0.9)/1000</f>
        <v>0.34254000000000001</v>
      </c>
      <c r="N66" s="130">
        <f t="shared" si="8"/>
        <v>0.34254000000000001</v>
      </c>
      <c r="O66" s="130">
        <f t="shared" si="8"/>
        <v>0.34254000000000001</v>
      </c>
      <c r="P66" s="131"/>
      <c r="Q66" s="156"/>
    </row>
    <row r="67" spans="1:17" ht="18.75" thickBot="1" x14ac:dyDescent="0.25">
      <c r="A67" s="851"/>
      <c r="B67" s="886"/>
      <c r="C67" s="378"/>
      <c r="D67" s="3" t="s">
        <v>1189</v>
      </c>
      <c r="E67" s="371"/>
      <c r="F67" s="371"/>
      <c r="G67" s="371"/>
      <c r="H67" s="371"/>
      <c r="I67" s="371"/>
      <c r="J67" s="371"/>
      <c r="K67" s="371"/>
      <c r="L67" s="371"/>
      <c r="M67" s="869">
        <f>(M66+N66+O66)</f>
        <v>1.02762</v>
      </c>
      <c r="N67" s="870"/>
      <c r="O67" s="870"/>
      <c r="P67" s="871"/>
      <c r="Q67" s="156"/>
    </row>
    <row r="68" spans="1:17" ht="35.25" customHeight="1" thickBot="1" x14ac:dyDescent="0.25">
      <c r="A68" s="851"/>
      <c r="B68" s="886"/>
      <c r="C68" s="381"/>
      <c r="D68" s="898"/>
      <c r="E68" s="899"/>
      <c r="F68" s="899"/>
      <c r="G68" s="899"/>
      <c r="H68" s="899"/>
      <c r="I68" s="899"/>
      <c r="J68" s="899"/>
      <c r="K68" s="899"/>
      <c r="L68" s="899"/>
      <c r="M68" s="899"/>
      <c r="N68" s="899"/>
      <c r="O68" s="899"/>
      <c r="P68" s="900"/>
    </row>
    <row r="69" spans="1:17" ht="42" customHeight="1" thickBot="1" x14ac:dyDescent="0.25">
      <c r="A69" s="851"/>
      <c r="B69" s="886"/>
      <c r="C69" s="364" t="s">
        <v>1309</v>
      </c>
      <c r="D69" s="123" t="s">
        <v>1200</v>
      </c>
      <c r="E69" s="367" t="s">
        <v>1308</v>
      </c>
      <c r="F69" s="475" t="s">
        <v>1381</v>
      </c>
      <c r="G69" s="475" t="s">
        <v>1415</v>
      </c>
      <c r="H69" s="681" t="s">
        <v>1416</v>
      </c>
      <c r="I69" s="475" t="s">
        <v>1417</v>
      </c>
      <c r="J69" s="681" t="s">
        <v>1319</v>
      </c>
      <c r="K69" s="475" t="s">
        <v>1418</v>
      </c>
      <c r="L69" s="475" t="s">
        <v>1419</v>
      </c>
      <c r="M69" s="124" t="str">
        <f>'Данные по ТП'!C43</f>
        <v>ТМ-630/10</v>
      </c>
      <c r="N69" s="125" t="s">
        <v>1225</v>
      </c>
      <c r="O69" s="124" t="s">
        <v>5</v>
      </c>
      <c r="P69" s="126">
        <f>'Данные по ТП'!F43</f>
        <v>63618</v>
      </c>
    </row>
    <row r="70" spans="1:17" ht="20.25" customHeight="1" thickBot="1" x14ac:dyDescent="0.25">
      <c r="A70" s="851"/>
      <c r="B70" s="886"/>
      <c r="C70" s="378">
        <v>14</v>
      </c>
      <c r="D70" s="179" t="s">
        <v>120</v>
      </c>
      <c r="E70" s="401"/>
      <c r="F70" s="655">
        <f>((O70*1.73*220*0.9)/1000)+((N70*1.73*220*0.9)/1000)+((M70*1.73*220*0.9)/1000)</f>
        <v>34.939079999999997</v>
      </c>
      <c r="G70" s="845">
        <v>227</v>
      </c>
      <c r="H70" s="845">
        <v>230</v>
      </c>
      <c r="I70" s="845">
        <v>221</v>
      </c>
      <c r="J70" s="845">
        <v>394</v>
      </c>
      <c r="K70" s="845">
        <v>394</v>
      </c>
      <c r="L70" s="845">
        <v>394</v>
      </c>
      <c r="M70" s="146">
        <v>35</v>
      </c>
      <c r="N70" s="146">
        <v>35</v>
      </c>
      <c r="O70" s="165">
        <v>32</v>
      </c>
      <c r="P70" s="165">
        <v>2</v>
      </c>
    </row>
    <row r="71" spans="1:17" ht="22.5" customHeight="1" thickBot="1" x14ac:dyDescent="0.25">
      <c r="A71" s="851"/>
      <c r="B71" s="886"/>
      <c r="C71" s="378">
        <v>15</v>
      </c>
      <c r="D71" s="179" t="s">
        <v>121</v>
      </c>
      <c r="E71" s="401"/>
      <c r="F71" s="655">
        <f t="shared" ref="F71:F75" si="9">((O71*1.73*220*0.9)/1000)+((N71*1.73*220*0.9)/1000)+((M71*1.73*220*0.9)/1000)</f>
        <v>29.1159</v>
      </c>
      <c r="G71" s="846"/>
      <c r="H71" s="846"/>
      <c r="I71" s="846"/>
      <c r="J71" s="846"/>
      <c r="K71" s="846"/>
      <c r="L71" s="846"/>
      <c r="M71" s="146">
        <v>16</v>
      </c>
      <c r="N71" s="146">
        <v>19</v>
      </c>
      <c r="O71" s="165">
        <v>50</v>
      </c>
      <c r="P71" s="165">
        <v>19</v>
      </c>
    </row>
    <row r="72" spans="1:17" ht="21.75" customHeight="1" thickBot="1" x14ac:dyDescent="0.25">
      <c r="A72" s="851"/>
      <c r="B72" s="886"/>
      <c r="C72" s="378">
        <v>16</v>
      </c>
      <c r="D72" s="179" t="s">
        <v>122</v>
      </c>
      <c r="E72" s="401"/>
      <c r="F72" s="655">
        <f t="shared" si="9"/>
        <v>49.325760000000002</v>
      </c>
      <c r="G72" s="655"/>
      <c r="H72" s="655"/>
      <c r="I72" s="655"/>
      <c r="J72" s="655"/>
      <c r="K72" s="655"/>
      <c r="L72" s="655"/>
      <c r="M72" s="146">
        <v>40</v>
      </c>
      <c r="N72" s="146">
        <v>54</v>
      </c>
      <c r="O72" s="165">
        <v>50</v>
      </c>
      <c r="P72" s="165">
        <v>16</v>
      </c>
    </row>
    <row r="73" spans="1:17" ht="23.25" customHeight="1" thickBot="1" x14ac:dyDescent="0.25">
      <c r="A73" s="851"/>
      <c r="B73" s="886"/>
      <c r="C73" s="378">
        <v>18</v>
      </c>
      <c r="D73" s="179" t="s">
        <v>123</v>
      </c>
      <c r="E73" s="401"/>
      <c r="F73" s="655">
        <f t="shared" si="9"/>
        <v>1.02762</v>
      </c>
      <c r="G73" s="655"/>
      <c r="H73" s="655"/>
      <c r="I73" s="655"/>
      <c r="J73" s="655"/>
      <c r="K73" s="655"/>
      <c r="L73" s="655"/>
      <c r="M73" s="146">
        <v>0</v>
      </c>
      <c r="N73" s="146">
        <v>0</v>
      </c>
      <c r="O73" s="165">
        <v>3</v>
      </c>
      <c r="P73" s="165">
        <v>3</v>
      </c>
    </row>
    <row r="74" spans="1:17" ht="23.25" customHeight="1" thickBot="1" x14ac:dyDescent="0.25">
      <c r="A74" s="851"/>
      <c r="B74" s="886"/>
      <c r="C74" s="378">
        <v>20</v>
      </c>
      <c r="D74" s="179" t="s">
        <v>124</v>
      </c>
      <c r="E74" s="401"/>
      <c r="F74" s="655">
        <f t="shared" si="9"/>
        <v>25.6905</v>
      </c>
      <c r="G74" s="655"/>
      <c r="H74" s="655"/>
      <c r="I74" s="655"/>
      <c r="J74" s="655"/>
      <c r="K74" s="655"/>
      <c r="L74" s="655"/>
      <c r="M74" s="146">
        <v>27</v>
      </c>
      <c r="N74" s="146">
        <v>23</v>
      </c>
      <c r="O74" s="165">
        <v>25</v>
      </c>
      <c r="P74" s="165">
        <v>6</v>
      </c>
    </row>
    <row r="75" spans="1:17" ht="23.25" customHeight="1" thickBot="1" x14ac:dyDescent="0.25">
      <c r="A75" s="851"/>
      <c r="B75" s="886"/>
      <c r="C75" s="378"/>
      <c r="D75" s="179"/>
      <c r="E75" s="401"/>
      <c r="F75" s="655">
        <f t="shared" si="9"/>
        <v>0</v>
      </c>
      <c r="G75" s="655"/>
      <c r="H75" s="655"/>
      <c r="I75" s="655"/>
      <c r="J75" s="655"/>
      <c r="K75" s="655"/>
      <c r="L75" s="655"/>
      <c r="M75" s="146"/>
      <c r="N75" s="146"/>
      <c r="O75" s="165"/>
      <c r="P75" s="165"/>
    </row>
    <row r="76" spans="1:17" ht="19.5" thickBot="1" x14ac:dyDescent="0.25">
      <c r="A76" s="851"/>
      <c r="B76" s="886"/>
      <c r="C76" s="378"/>
      <c r="D76" s="179"/>
      <c r="E76" s="401"/>
      <c r="F76" s="401"/>
      <c r="G76" s="401"/>
      <c r="H76" s="401"/>
      <c r="I76" s="401"/>
      <c r="J76" s="401"/>
      <c r="K76" s="401"/>
      <c r="L76" s="401"/>
      <c r="M76" s="146"/>
      <c r="N76" s="146"/>
      <c r="O76" s="165"/>
      <c r="P76" s="165"/>
    </row>
    <row r="77" spans="1:17" ht="19.5" thickBot="1" x14ac:dyDescent="0.25">
      <c r="A77" s="851"/>
      <c r="B77" s="886"/>
      <c r="C77" s="378"/>
      <c r="D77" s="3" t="s">
        <v>1186</v>
      </c>
      <c r="E77" s="370"/>
      <c r="F77" s="370"/>
      <c r="G77" s="370"/>
      <c r="H77" s="370"/>
      <c r="I77" s="370"/>
      <c r="J77" s="370"/>
      <c r="K77" s="370"/>
      <c r="L77" s="370"/>
      <c r="M77" s="1">
        <f>SUM(M70:M76)</f>
        <v>118</v>
      </c>
      <c r="N77" s="1">
        <f>SUM(N70:N76)</f>
        <v>131</v>
      </c>
      <c r="O77" s="36">
        <f>SUM(O70:O76)</f>
        <v>160</v>
      </c>
      <c r="P77" s="36">
        <f>SUM(P70:P76)</f>
        <v>46</v>
      </c>
      <c r="Q77" s="156"/>
    </row>
    <row r="78" spans="1:17" ht="19.5" thickBot="1" x14ac:dyDescent="0.25">
      <c r="A78" s="851"/>
      <c r="B78" s="886"/>
      <c r="C78" s="378"/>
      <c r="D78" s="3" t="s">
        <v>1188</v>
      </c>
      <c r="E78" s="370"/>
      <c r="F78" s="370"/>
      <c r="G78" s="370"/>
      <c r="H78" s="370"/>
      <c r="I78" s="370"/>
      <c r="J78" s="370"/>
      <c r="K78" s="370"/>
      <c r="L78" s="370"/>
      <c r="M78" s="130">
        <f t="shared" ref="M78:O78" si="10">(M77*1.73*220*0.9)/1000</f>
        <v>40.419719999999991</v>
      </c>
      <c r="N78" s="130">
        <f t="shared" si="10"/>
        <v>44.87274</v>
      </c>
      <c r="O78" s="130">
        <f t="shared" si="10"/>
        <v>54.806400000000004</v>
      </c>
      <c r="P78" s="131"/>
    </row>
    <row r="79" spans="1:17" ht="22.5" customHeight="1" thickBot="1" x14ac:dyDescent="0.25">
      <c r="A79" s="852"/>
      <c r="B79" s="887"/>
      <c r="C79" s="378"/>
      <c r="D79" s="3" t="s">
        <v>1190</v>
      </c>
      <c r="E79" s="371"/>
      <c r="F79" s="371"/>
      <c r="G79" s="371"/>
      <c r="H79" s="371"/>
      <c r="I79" s="371"/>
      <c r="J79" s="371"/>
      <c r="K79" s="371"/>
      <c r="L79" s="371"/>
      <c r="M79" s="869">
        <f>(M78+N78+O78)</f>
        <v>140.09886</v>
      </c>
      <c r="N79" s="870"/>
      <c r="O79" s="870"/>
      <c r="P79" s="871"/>
    </row>
    <row r="80" spans="1:17" ht="38.25" customHeight="1" thickBot="1" x14ac:dyDescent="0.25">
      <c r="A80" s="606"/>
      <c r="B80" s="586"/>
      <c r="C80" s="382"/>
      <c r="D80" s="9" t="s">
        <v>53</v>
      </c>
      <c r="E80" s="384"/>
      <c r="F80" s="384"/>
      <c r="G80" s="384"/>
      <c r="H80" s="384"/>
      <c r="I80" s="384"/>
      <c r="J80" s="384"/>
      <c r="K80" s="384"/>
      <c r="L80" s="384"/>
      <c r="M80" s="10">
        <f>M77+M65</f>
        <v>119</v>
      </c>
      <c r="N80" s="10">
        <f>N77+N65</f>
        <v>132</v>
      </c>
      <c r="O80" s="37">
        <f>O77+O65</f>
        <v>161</v>
      </c>
      <c r="P80" s="37">
        <f>P77+P65</f>
        <v>46</v>
      </c>
    </row>
    <row r="81" spans="1:16" ht="26.25" thickBot="1" x14ac:dyDescent="0.35">
      <c r="A81" s="674" t="s">
        <v>1702</v>
      </c>
      <c r="B81" s="31"/>
      <c r="C81" s="586"/>
      <c r="D81" s="607" t="str">
        <f>HYPERLINK("#Оглавление!h7","&lt;&lt;&lt;&lt;&lt;")</f>
        <v>&lt;&lt;&lt;&lt;&lt;</v>
      </c>
      <c r="E81" s="586"/>
      <c r="F81" s="643"/>
      <c r="G81" s="643"/>
      <c r="H81" s="643"/>
      <c r="I81" s="643"/>
      <c r="J81" s="643"/>
      <c r="K81" s="643"/>
      <c r="L81" s="643"/>
      <c r="M81" s="586"/>
      <c r="N81" s="586"/>
      <c r="O81" s="586"/>
      <c r="P81" s="586"/>
    </row>
    <row r="82" spans="1:16" ht="54.75" thickBot="1" x14ac:dyDescent="0.25">
      <c r="A82" s="850" t="s">
        <v>1703</v>
      </c>
      <c r="B82" s="872" t="s">
        <v>186</v>
      </c>
      <c r="C82" s="364" t="s">
        <v>1309</v>
      </c>
      <c r="D82" s="132" t="s">
        <v>1224</v>
      </c>
      <c r="E82" s="367" t="s">
        <v>1308</v>
      </c>
      <c r="F82" s="475" t="s">
        <v>1381</v>
      </c>
      <c r="G82" s="475" t="s">
        <v>1415</v>
      </c>
      <c r="H82" s="681" t="s">
        <v>1416</v>
      </c>
      <c r="I82" s="475" t="s">
        <v>1417</v>
      </c>
      <c r="J82" s="681" t="s">
        <v>1319</v>
      </c>
      <c r="K82" s="475" t="s">
        <v>1418</v>
      </c>
      <c r="L82" s="475" t="s">
        <v>1419</v>
      </c>
      <c r="M82" s="135" t="str">
        <f>'Данные по ТП'!C44</f>
        <v>ТМ-400/10</v>
      </c>
      <c r="N82" s="134" t="s">
        <v>1225</v>
      </c>
      <c r="O82" s="133" t="s">
        <v>5</v>
      </c>
      <c r="P82" s="133">
        <f>'Данные по ТП'!F44</f>
        <v>52818</v>
      </c>
    </row>
    <row r="83" spans="1:16" ht="19.5" thickBot="1" x14ac:dyDescent="0.35">
      <c r="A83" s="862"/>
      <c r="B83" s="896"/>
      <c r="C83" s="378">
        <v>1</v>
      </c>
      <c r="D83" s="171" t="s">
        <v>884</v>
      </c>
      <c r="E83" s="373"/>
      <c r="F83" s="655">
        <f>((O83*1.73*220*0.9)/1000)+((N83*1.73*220*0.9)/1000)+((M83*1.73*220*0.9)/1000)</f>
        <v>0</v>
      </c>
      <c r="G83" s="845"/>
      <c r="H83" s="845"/>
      <c r="I83" s="845"/>
      <c r="J83" s="845"/>
      <c r="K83" s="845"/>
      <c r="L83" s="845"/>
      <c r="M83" s="146">
        <v>0</v>
      </c>
      <c r="N83" s="146">
        <v>0</v>
      </c>
      <c r="O83" s="165">
        <v>0</v>
      </c>
      <c r="P83" s="165">
        <v>0</v>
      </c>
    </row>
    <row r="84" spans="1:16" ht="19.5" thickBot="1" x14ac:dyDescent="0.35">
      <c r="A84" s="862"/>
      <c r="B84" s="896"/>
      <c r="C84" s="378">
        <v>2</v>
      </c>
      <c r="D84" s="171" t="s">
        <v>125</v>
      </c>
      <c r="E84" s="373"/>
      <c r="F84" s="655">
        <f t="shared" ref="F84:F88" si="11">((O84*1.73*220*0.9)/1000)+((N84*1.73*220*0.9)/1000)+((M84*1.73*220*0.9)/1000)</f>
        <v>2.05524</v>
      </c>
      <c r="G84" s="846"/>
      <c r="H84" s="846"/>
      <c r="I84" s="846"/>
      <c r="J84" s="846"/>
      <c r="K84" s="846"/>
      <c r="L84" s="846"/>
      <c r="M84" s="146">
        <v>0</v>
      </c>
      <c r="N84" s="146">
        <v>3</v>
      </c>
      <c r="O84" s="165">
        <v>3</v>
      </c>
      <c r="P84" s="165">
        <v>6</v>
      </c>
    </row>
    <row r="85" spans="1:16" ht="19.5" thickBot="1" x14ac:dyDescent="0.35">
      <c r="A85" s="862"/>
      <c r="B85" s="896"/>
      <c r="C85" s="378">
        <v>3</v>
      </c>
      <c r="D85" s="171" t="s">
        <v>885</v>
      </c>
      <c r="E85" s="373"/>
      <c r="F85" s="655">
        <f t="shared" si="11"/>
        <v>4.4530200000000004</v>
      </c>
      <c r="G85" s="655"/>
      <c r="H85" s="655"/>
      <c r="I85" s="655"/>
      <c r="J85" s="655"/>
      <c r="K85" s="655"/>
      <c r="L85" s="655"/>
      <c r="M85" s="146">
        <v>6</v>
      </c>
      <c r="N85" s="146">
        <v>4</v>
      </c>
      <c r="O85" s="165">
        <v>3</v>
      </c>
      <c r="P85" s="165">
        <v>5</v>
      </c>
    </row>
    <row r="86" spans="1:16" ht="19.5" thickBot="1" x14ac:dyDescent="0.35">
      <c r="A86" s="862"/>
      <c r="B86" s="896"/>
      <c r="C86" s="378">
        <v>4</v>
      </c>
      <c r="D86" s="171" t="s">
        <v>126</v>
      </c>
      <c r="E86" s="373"/>
      <c r="F86" s="655">
        <f t="shared" si="11"/>
        <v>0</v>
      </c>
      <c r="G86" s="655"/>
      <c r="H86" s="655"/>
      <c r="I86" s="655"/>
      <c r="J86" s="655"/>
      <c r="K86" s="655"/>
      <c r="L86" s="655"/>
      <c r="M86" s="146">
        <v>0</v>
      </c>
      <c r="N86" s="146">
        <v>0</v>
      </c>
      <c r="O86" s="165">
        <v>0</v>
      </c>
      <c r="P86" s="165">
        <v>0</v>
      </c>
    </row>
    <row r="87" spans="1:16" ht="19.5" thickBot="1" x14ac:dyDescent="0.35">
      <c r="A87" s="862"/>
      <c r="B87" s="896"/>
      <c r="C87" s="378"/>
      <c r="D87" s="171"/>
      <c r="E87" s="373"/>
      <c r="F87" s="655">
        <f t="shared" si="11"/>
        <v>0</v>
      </c>
      <c r="G87" s="655"/>
      <c r="H87" s="655"/>
      <c r="I87" s="655"/>
      <c r="J87" s="655"/>
      <c r="K87" s="655"/>
      <c r="L87" s="655"/>
      <c r="M87" s="146"/>
      <c r="N87" s="146"/>
      <c r="O87" s="165"/>
      <c r="P87" s="165"/>
    </row>
    <row r="88" spans="1:16" ht="19.5" thickBot="1" x14ac:dyDescent="0.35">
      <c r="A88" s="862"/>
      <c r="B88" s="896"/>
      <c r="C88" s="378"/>
      <c r="D88" s="171"/>
      <c r="E88" s="373"/>
      <c r="F88" s="655">
        <f t="shared" si="11"/>
        <v>0</v>
      </c>
      <c r="G88" s="655"/>
      <c r="H88" s="655"/>
      <c r="I88" s="655"/>
      <c r="J88" s="655"/>
      <c r="K88" s="655"/>
      <c r="L88" s="655"/>
      <c r="M88" s="146"/>
      <c r="N88" s="146"/>
      <c r="O88" s="165"/>
      <c r="P88" s="165"/>
    </row>
    <row r="89" spans="1:16" ht="19.5" thickBot="1" x14ac:dyDescent="0.25">
      <c r="A89" s="862"/>
      <c r="B89" s="896"/>
      <c r="C89" s="378"/>
      <c r="D89" s="3" t="s">
        <v>1187</v>
      </c>
      <c r="E89" s="370"/>
      <c r="F89" s="370"/>
      <c r="G89" s="370"/>
      <c r="H89" s="370"/>
      <c r="I89" s="370"/>
      <c r="J89" s="370"/>
      <c r="K89" s="370"/>
      <c r="L89" s="370"/>
      <c r="M89" s="1">
        <f>SUM(M83:M86)</f>
        <v>6</v>
      </c>
      <c r="N89" s="1">
        <f>SUM(N83:N86)</f>
        <v>7</v>
      </c>
      <c r="O89" s="36">
        <f>SUM(O83:O86)</f>
        <v>6</v>
      </c>
      <c r="P89" s="36">
        <f>SUM(P83:P86)</f>
        <v>11</v>
      </c>
    </row>
    <row r="90" spans="1:16" ht="19.5" thickBot="1" x14ac:dyDescent="0.25">
      <c r="A90" s="862"/>
      <c r="B90" s="896"/>
      <c r="C90" s="378"/>
      <c r="D90" s="3" t="s">
        <v>1188</v>
      </c>
      <c r="E90" s="370"/>
      <c r="F90" s="370"/>
      <c r="G90" s="370"/>
      <c r="H90" s="370"/>
      <c r="I90" s="370"/>
      <c r="J90" s="370"/>
      <c r="K90" s="370"/>
      <c r="L90" s="370"/>
      <c r="M90" s="130">
        <f t="shared" ref="M90:O90" si="12">(M89*1.73*220*0.9)/1000</f>
        <v>2.05524</v>
      </c>
      <c r="N90" s="130">
        <f t="shared" si="12"/>
        <v>2.3977799999999996</v>
      </c>
      <c r="O90" s="130">
        <f t="shared" si="12"/>
        <v>2.05524</v>
      </c>
      <c r="P90" s="131"/>
    </row>
    <row r="91" spans="1:16" ht="18.75" customHeight="1" thickBot="1" x14ac:dyDescent="0.25">
      <c r="A91" s="862"/>
      <c r="B91" s="896"/>
      <c r="C91" s="378"/>
      <c r="D91" s="3" t="s">
        <v>1189</v>
      </c>
      <c r="E91" s="371"/>
      <c r="F91" s="371"/>
      <c r="G91" s="371"/>
      <c r="H91" s="371"/>
      <c r="I91" s="371"/>
      <c r="J91" s="371"/>
      <c r="K91" s="371"/>
      <c r="L91" s="371"/>
      <c r="M91" s="869">
        <f>(M90+N90+O90)</f>
        <v>6.5082599999999999</v>
      </c>
      <c r="N91" s="870"/>
      <c r="O91" s="870"/>
      <c r="P91" s="871"/>
    </row>
    <row r="92" spans="1:16" ht="37.5" customHeight="1" thickBot="1" x14ac:dyDescent="0.35">
      <c r="A92" s="862"/>
      <c r="B92" s="896"/>
      <c r="C92" s="381"/>
      <c r="D92" s="915"/>
      <c r="E92" s="916"/>
      <c r="F92" s="916"/>
      <c r="G92" s="916"/>
      <c r="H92" s="916"/>
      <c r="I92" s="916"/>
      <c r="J92" s="916"/>
      <c r="K92" s="916"/>
      <c r="L92" s="916"/>
      <c r="M92" s="916"/>
      <c r="N92" s="916"/>
      <c r="O92" s="916"/>
      <c r="P92" s="917"/>
    </row>
    <row r="93" spans="1:16" ht="54.75" thickBot="1" x14ac:dyDescent="0.25">
      <c r="A93" s="862"/>
      <c r="B93" s="896"/>
      <c r="C93" s="364" t="s">
        <v>1309</v>
      </c>
      <c r="D93" s="123" t="s">
        <v>1200</v>
      </c>
      <c r="E93" s="367" t="s">
        <v>1308</v>
      </c>
      <c r="F93" s="475" t="s">
        <v>1381</v>
      </c>
      <c r="G93" s="475" t="s">
        <v>1415</v>
      </c>
      <c r="H93" s="681" t="s">
        <v>1416</v>
      </c>
      <c r="I93" s="475" t="s">
        <v>1417</v>
      </c>
      <c r="J93" s="681" t="s">
        <v>1319</v>
      </c>
      <c r="K93" s="475" t="s">
        <v>1418</v>
      </c>
      <c r="L93" s="475" t="s">
        <v>1419</v>
      </c>
      <c r="M93" s="124" t="str">
        <f>'Данные по ТП'!C45</f>
        <v>ТМ-400/10</v>
      </c>
      <c r="N93" s="125" t="s">
        <v>1225</v>
      </c>
      <c r="O93" s="124" t="s">
        <v>5</v>
      </c>
      <c r="P93" s="126">
        <f>'Данные по ТП'!F45</f>
        <v>52859</v>
      </c>
    </row>
    <row r="94" spans="1:16" ht="19.5" thickBot="1" x14ac:dyDescent="0.35">
      <c r="A94" s="862"/>
      <c r="B94" s="896"/>
      <c r="C94" s="378">
        <v>5</v>
      </c>
      <c r="D94" s="171" t="s">
        <v>886</v>
      </c>
      <c r="E94" s="373"/>
      <c r="F94" s="655">
        <f>((O94*1.73*220*0.9)/1000)+((N94*1.73*220*0.9)/1000)+((M94*1.73*220*0.9)/1000)</f>
        <v>6.5082600000000008</v>
      </c>
      <c r="G94" s="845">
        <v>233</v>
      </c>
      <c r="H94" s="845">
        <v>231</v>
      </c>
      <c r="I94" s="845">
        <v>231</v>
      </c>
      <c r="J94" s="845">
        <v>409</v>
      </c>
      <c r="K94" s="845">
        <v>408</v>
      </c>
      <c r="L94" s="845">
        <v>409</v>
      </c>
      <c r="M94" s="146">
        <v>2</v>
      </c>
      <c r="N94" s="146">
        <v>11</v>
      </c>
      <c r="O94" s="165">
        <v>6</v>
      </c>
      <c r="P94" s="165">
        <v>7</v>
      </c>
    </row>
    <row r="95" spans="1:16" ht="19.5" thickBot="1" x14ac:dyDescent="0.35">
      <c r="A95" s="862"/>
      <c r="B95" s="896"/>
      <c r="C95" s="378">
        <v>6</v>
      </c>
      <c r="D95" s="171" t="s">
        <v>1517</v>
      </c>
      <c r="E95" s="373"/>
      <c r="F95" s="655">
        <f t="shared" ref="F95:F99" si="13">((O95*1.73*220*0.9)/1000)+((N95*1.73*220*0.9)/1000)+((M95*1.73*220*0.9)/1000)</f>
        <v>0</v>
      </c>
      <c r="G95" s="846"/>
      <c r="H95" s="846"/>
      <c r="I95" s="846"/>
      <c r="J95" s="846"/>
      <c r="K95" s="846"/>
      <c r="L95" s="846"/>
      <c r="M95" s="146">
        <v>0</v>
      </c>
      <c r="N95" s="146">
        <v>0</v>
      </c>
      <c r="O95" s="165">
        <v>0</v>
      </c>
      <c r="P95" s="165">
        <v>0</v>
      </c>
    </row>
    <row r="96" spans="1:16" ht="19.5" thickBot="1" x14ac:dyDescent="0.35">
      <c r="A96" s="862"/>
      <c r="B96" s="896"/>
      <c r="C96" s="378">
        <v>7</v>
      </c>
      <c r="D96" s="171" t="s">
        <v>1518</v>
      </c>
      <c r="E96" s="373"/>
      <c r="F96" s="655">
        <f t="shared" si="13"/>
        <v>0</v>
      </c>
      <c r="G96" s="655"/>
      <c r="H96" s="655"/>
      <c r="I96" s="655"/>
      <c r="J96" s="655"/>
      <c r="K96" s="655"/>
      <c r="L96" s="655"/>
      <c r="M96" s="146">
        <v>0</v>
      </c>
      <c r="N96" s="146">
        <v>0</v>
      </c>
      <c r="O96" s="165">
        <v>0</v>
      </c>
      <c r="P96" s="165">
        <v>0</v>
      </c>
    </row>
    <row r="97" spans="1:17" ht="19.5" thickBot="1" x14ac:dyDescent="0.35">
      <c r="A97" s="862"/>
      <c r="B97" s="896"/>
      <c r="C97" s="378">
        <v>8</v>
      </c>
      <c r="D97" s="171" t="s">
        <v>1519</v>
      </c>
      <c r="E97" s="373"/>
      <c r="F97" s="655">
        <f t="shared" si="13"/>
        <v>0</v>
      </c>
      <c r="G97" s="655"/>
      <c r="H97" s="655"/>
      <c r="I97" s="655"/>
      <c r="J97" s="655"/>
      <c r="K97" s="655"/>
      <c r="L97" s="655"/>
      <c r="M97" s="146">
        <v>0</v>
      </c>
      <c r="N97" s="146">
        <v>0</v>
      </c>
      <c r="O97" s="165">
        <v>0</v>
      </c>
      <c r="P97" s="165">
        <v>0</v>
      </c>
    </row>
    <row r="98" spans="1:17" ht="19.5" thickBot="1" x14ac:dyDescent="0.35">
      <c r="A98" s="862"/>
      <c r="B98" s="896"/>
      <c r="C98" s="378"/>
      <c r="D98" s="171"/>
      <c r="E98" s="373"/>
      <c r="F98" s="655">
        <f t="shared" si="13"/>
        <v>0</v>
      </c>
      <c r="G98" s="655"/>
      <c r="H98" s="655"/>
      <c r="I98" s="655"/>
      <c r="J98" s="655"/>
      <c r="K98" s="655"/>
      <c r="L98" s="655"/>
      <c r="M98" s="146"/>
      <c r="N98" s="146"/>
      <c r="O98" s="165"/>
      <c r="P98" s="165"/>
    </row>
    <row r="99" spans="1:17" ht="19.5" thickBot="1" x14ac:dyDescent="0.35">
      <c r="A99" s="862"/>
      <c r="B99" s="896"/>
      <c r="C99" s="378"/>
      <c r="D99" s="171"/>
      <c r="E99" s="373"/>
      <c r="F99" s="655">
        <f t="shared" si="13"/>
        <v>0</v>
      </c>
      <c r="G99" s="655"/>
      <c r="H99" s="655"/>
      <c r="I99" s="655"/>
      <c r="J99" s="655"/>
      <c r="K99" s="655"/>
      <c r="L99" s="655"/>
      <c r="M99" s="146"/>
      <c r="N99" s="146"/>
      <c r="O99" s="165"/>
      <c r="P99" s="165"/>
    </row>
    <row r="100" spans="1:17" ht="19.5" thickBot="1" x14ac:dyDescent="0.25">
      <c r="A100" s="862"/>
      <c r="B100" s="896"/>
      <c r="C100" s="378"/>
      <c r="D100" s="3" t="s">
        <v>1186</v>
      </c>
      <c r="E100" s="370"/>
      <c r="F100" s="370"/>
      <c r="G100" s="370"/>
      <c r="H100" s="370"/>
      <c r="I100" s="370"/>
      <c r="J100" s="370"/>
      <c r="K100" s="370"/>
      <c r="L100" s="370"/>
      <c r="M100" s="1">
        <f>SUM(M94:M97)</f>
        <v>2</v>
      </c>
      <c r="N100" s="1">
        <f>SUM(N94:N97)</f>
        <v>11</v>
      </c>
      <c r="O100" s="36">
        <f>SUM(O94:O97)</f>
        <v>6</v>
      </c>
      <c r="P100" s="36">
        <f>SUM(P94:P97)</f>
        <v>7</v>
      </c>
      <c r="Q100" s="156"/>
    </row>
    <row r="101" spans="1:17" ht="19.5" thickBot="1" x14ac:dyDescent="0.25">
      <c r="A101" s="862"/>
      <c r="B101" s="896"/>
      <c r="C101" s="378"/>
      <c r="D101" s="3" t="s">
        <v>1188</v>
      </c>
      <c r="E101" s="370"/>
      <c r="F101" s="370"/>
      <c r="G101" s="370"/>
      <c r="H101" s="370"/>
      <c r="I101" s="370"/>
      <c r="J101" s="370"/>
      <c r="K101" s="370"/>
      <c r="L101" s="370"/>
      <c r="M101" s="130">
        <f t="shared" ref="M101:O101" si="14">(M100*1.73*220*0.9)/1000</f>
        <v>0.68508000000000002</v>
      </c>
      <c r="N101" s="130">
        <f t="shared" si="14"/>
        <v>3.7679400000000003</v>
      </c>
      <c r="O101" s="130">
        <f t="shared" si="14"/>
        <v>2.05524</v>
      </c>
      <c r="P101" s="131"/>
    </row>
    <row r="102" spans="1:17" ht="18.75" customHeight="1" thickBot="1" x14ac:dyDescent="0.25">
      <c r="A102" s="863"/>
      <c r="B102" s="897"/>
      <c r="C102" s="378"/>
      <c r="D102" s="3" t="s">
        <v>1190</v>
      </c>
      <c r="E102" s="371"/>
      <c r="F102" s="371"/>
      <c r="G102" s="371"/>
      <c r="H102" s="371"/>
      <c r="I102" s="371"/>
      <c r="J102" s="371"/>
      <c r="K102" s="371"/>
      <c r="L102" s="371"/>
      <c r="M102" s="869">
        <f>(M101+N101+O101)</f>
        <v>6.5082599999999999</v>
      </c>
      <c r="N102" s="870"/>
      <c r="O102" s="870"/>
      <c r="P102" s="871"/>
    </row>
    <row r="103" spans="1:17" ht="39" customHeight="1" thickBot="1" x14ac:dyDescent="0.25">
      <c r="A103" s="598"/>
      <c r="B103" s="598"/>
      <c r="C103" s="382"/>
      <c r="D103" s="9" t="s">
        <v>53</v>
      </c>
      <c r="E103" s="384"/>
      <c r="F103" s="384"/>
      <c r="G103" s="384"/>
      <c r="H103" s="384"/>
      <c r="I103" s="384"/>
      <c r="J103" s="384"/>
      <c r="K103" s="384"/>
      <c r="L103" s="384"/>
      <c r="M103" s="10">
        <f>M100+M89</f>
        <v>8</v>
      </c>
      <c r="N103" s="10">
        <f>N100+N89</f>
        <v>18</v>
      </c>
      <c r="O103" s="37">
        <f>O100+O89</f>
        <v>12</v>
      </c>
      <c r="P103" s="37">
        <f>P100+P89</f>
        <v>18</v>
      </c>
    </row>
    <row r="104" spans="1:17" ht="26.25" thickBot="1" x14ac:dyDescent="0.35">
      <c r="A104" s="801" t="s">
        <v>1702</v>
      </c>
      <c r="B104" s="676"/>
      <c r="C104" s="598"/>
      <c r="D104" s="675" t="str">
        <f>HYPERLINK("#Оглавление!h7","&lt;&lt;&lt;&lt;&lt;")</f>
        <v>&lt;&lt;&lt;&lt;&lt;</v>
      </c>
      <c r="E104" s="598"/>
      <c r="F104" s="598"/>
      <c r="G104" s="598"/>
      <c r="H104" s="598"/>
      <c r="I104" s="598"/>
      <c r="J104" s="598"/>
      <c r="K104" s="598"/>
      <c r="L104" s="598"/>
      <c r="M104" s="598"/>
      <c r="N104" s="598"/>
      <c r="O104" s="598"/>
      <c r="P104" s="598"/>
    </row>
    <row r="105" spans="1:17" ht="36" customHeight="1" thickBot="1" x14ac:dyDescent="0.25">
      <c r="A105" s="893" t="s">
        <v>1703</v>
      </c>
      <c r="B105" s="872" t="s">
        <v>187</v>
      </c>
      <c r="C105" s="671" t="s">
        <v>1309</v>
      </c>
      <c r="D105" s="677" t="s">
        <v>1224</v>
      </c>
      <c r="E105" s="367" t="s">
        <v>1308</v>
      </c>
      <c r="F105" s="475" t="s">
        <v>1381</v>
      </c>
      <c r="G105" s="475" t="s">
        <v>1415</v>
      </c>
      <c r="H105" s="681" t="s">
        <v>1416</v>
      </c>
      <c r="I105" s="475" t="s">
        <v>1417</v>
      </c>
      <c r="J105" s="681" t="s">
        <v>1319</v>
      </c>
      <c r="K105" s="475" t="s">
        <v>1418</v>
      </c>
      <c r="L105" s="475" t="s">
        <v>1419</v>
      </c>
      <c r="M105" s="678" t="str">
        <f>'Данные по ТП'!C46</f>
        <v>ТМ-400/10</v>
      </c>
      <c r="N105" s="222" t="s">
        <v>1225</v>
      </c>
      <c r="O105" s="126" t="s">
        <v>5</v>
      </c>
      <c r="P105" s="126">
        <f>'Данные по ТП'!F46</f>
        <v>11985</v>
      </c>
    </row>
    <row r="106" spans="1:17" ht="21" customHeight="1" thickBot="1" x14ac:dyDescent="0.35">
      <c r="A106" s="924"/>
      <c r="B106" s="886"/>
      <c r="C106" s="378">
        <v>1</v>
      </c>
      <c r="D106" s="171" t="s">
        <v>127</v>
      </c>
      <c r="E106" s="373"/>
      <c r="F106" s="655">
        <f>((O106*1.73*220*0.9)/1000)+((N106*1.73*220*0.9)/1000)+((M106*1.73*220*0.9)/1000)</f>
        <v>18.154620000000001</v>
      </c>
      <c r="G106" s="845">
        <v>237</v>
      </c>
      <c r="H106" s="845">
        <v>236</v>
      </c>
      <c r="I106" s="845">
        <v>233</v>
      </c>
      <c r="J106" s="845">
        <v>410</v>
      </c>
      <c r="K106" s="845">
        <v>412</v>
      </c>
      <c r="L106" s="845">
        <v>413</v>
      </c>
      <c r="M106" s="146">
        <v>20</v>
      </c>
      <c r="N106" s="146">
        <v>16</v>
      </c>
      <c r="O106" s="180">
        <v>17</v>
      </c>
      <c r="P106" s="165">
        <v>7</v>
      </c>
    </row>
    <row r="107" spans="1:17" ht="19.5" customHeight="1" thickBot="1" x14ac:dyDescent="0.35">
      <c r="A107" s="924"/>
      <c r="B107" s="886"/>
      <c r="C107" s="378">
        <v>2</v>
      </c>
      <c r="D107" s="171" t="s">
        <v>128</v>
      </c>
      <c r="E107" s="373"/>
      <c r="F107" s="655">
        <f t="shared" ref="F107:F112" si="15">((O107*1.73*220*0.9)/1000)+((N107*1.73*220*0.9)/1000)+((M107*1.73*220*0.9)/1000)</f>
        <v>65.082599999999999</v>
      </c>
      <c r="G107" s="846"/>
      <c r="H107" s="846"/>
      <c r="I107" s="846"/>
      <c r="J107" s="846"/>
      <c r="K107" s="846"/>
      <c r="L107" s="846"/>
      <c r="M107" s="146">
        <v>60</v>
      </c>
      <c r="N107" s="146">
        <v>92</v>
      </c>
      <c r="O107" s="180">
        <v>38</v>
      </c>
      <c r="P107" s="165">
        <v>34</v>
      </c>
    </row>
    <row r="108" spans="1:17" ht="19.5" customHeight="1" thickBot="1" x14ac:dyDescent="0.35">
      <c r="A108" s="924"/>
      <c r="B108" s="886"/>
      <c r="C108" s="378">
        <v>3</v>
      </c>
      <c r="D108" s="171" t="s">
        <v>129</v>
      </c>
      <c r="E108" s="373"/>
      <c r="F108" s="655">
        <f t="shared" si="15"/>
        <v>0</v>
      </c>
      <c r="G108" s="655"/>
      <c r="H108" s="655"/>
      <c r="I108" s="655"/>
      <c r="J108" s="655"/>
      <c r="K108" s="655"/>
      <c r="L108" s="655"/>
      <c r="M108" s="146">
        <v>0</v>
      </c>
      <c r="N108" s="146">
        <v>0</v>
      </c>
      <c r="O108" s="180">
        <v>0</v>
      </c>
      <c r="P108" s="165">
        <v>0</v>
      </c>
    </row>
    <row r="109" spans="1:17" ht="18" customHeight="1" thickBot="1" x14ac:dyDescent="0.35">
      <c r="A109" s="924"/>
      <c r="B109" s="886"/>
      <c r="C109" s="378">
        <v>4</v>
      </c>
      <c r="D109" s="171" t="s">
        <v>130</v>
      </c>
      <c r="E109" s="373"/>
      <c r="F109" s="655">
        <f t="shared" si="15"/>
        <v>5.1381000000000006</v>
      </c>
      <c r="G109" s="655"/>
      <c r="H109" s="655"/>
      <c r="I109" s="655"/>
      <c r="J109" s="655"/>
      <c r="K109" s="655"/>
      <c r="L109" s="655"/>
      <c r="M109" s="146">
        <v>10</v>
      </c>
      <c r="N109" s="146">
        <v>4</v>
      </c>
      <c r="O109" s="180">
        <v>1</v>
      </c>
      <c r="P109" s="165">
        <v>7</v>
      </c>
    </row>
    <row r="110" spans="1:17" ht="18" customHeight="1" thickBot="1" x14ac:dyDescent="0.35">
      <c r="A110" s="924"/>
      <c r="B110" s="886"/>
      <c r="C110" s="378">
        <v>5</v>
      </c>
      <c r="D110" s="171"/>
      <c r="E110" s="373"/>
      <c r="F110" s="655">
        <f t="shared" si="15"/>
        <v>0</v>
      </c>
      <c r="G110" s="655"/>
      <c r="H110" s="655"/>
      <c r="I110" s="655"/>
      <c r="J110" s="655"/>
      <c r="K110" s="655"/>
      <c r="L110" s="655"/>
      <c r="M110" s="146"/>
      <c r="N110" s="146"/>
      <c r="O110" s="180"/>
      <c r="P110" s="165"/>
    </row>
    <row r="111" spans="1:17" ht="20.25" customHeight="1" thickBot="1" x14ac:dyDescent="0.35">
      <c r="A111" s="924"/>
      <c r="B111" s="886"/>
      <c r="C111" s="378">
        <v>6</v>
      </c>
      <c r="D111" s="171" t="s">
        <v>131</v>
      </c>
      <c r="E111" s="373"/>
      <c r="F111" s="655">
        <f t="shared" si="15"/>
        <v>49.668300000000002</v>
      </c>
      <c r="G111" s="655"/>
      <c r="H111" s="655"/>
      <c r="I111" s="655"/>
      <c r="J111" s="655"/>
      <c r="K111" s="655"/>
      <c r="L111" s="655"/>
      <c r="M111" s="146">
        <v>64</v>
      </c>
      <c r="N111" s="146">
        <v>26</v>
      </c>
      <c r="O111" s="180">
        <v>55</v>
      </c>
      <c r="P111" s="165">
        <v>31</v>
      </c>
    </row>
    <row r="112" spans="1:17" ht="15.75" customHeight="1" thickBot="1" x14ac:dyDescent="0.35">
      <c r="A112" s="924"/>
      <c r="B112" s="886"/>
      <c r="C112" s="378">
        <v>7</v>
      </c>
      <c r="D112" s="171" t="s">
        <v>132</v>
      </c>
      <c r="E112" s="373"/>
      <c r="F112" s="373">
        <f t="shared" si="15"/>
        <v>0</v>
      </c>
      <c r="G112" s="373"/>
      <c r="H112" s="373"/>
      <c r="I112" s="373"/>
      <c r="J112" s="373"/>
      <c r="K112" s="373"/>
      <c r="L112" s="373"/>
      <c r="M112" s="146">
        <v>0</v>
      </c>
      <c r="N112" s="146">
        <v>0</v>
      </c>
      <c r="O112" s="180">
        <v>0</v>
      </c>
      <c r="P112" s="165">
        <v>0</v>
      </c>
    </row>
    <row r="113" spans="1:17" ht="15.75" customHeight="1" thickBot="1" x14ac:dyDescent="0.35">
      <c r="A113" s="924"/>
      <c r="B113" s="886"/>
      <c r="C113" s="378">
        <v>8</v>
      </c>
      <c r="D113" s="171" t="s">
        <v>971</v>
      </c>
      <c r="E113" s="373"/>
      <c r="F113" s="373"/>
      <c r="G113" s="373"/>
      <c r="H113" s="373"/>
      <c r="I113" s="373"/>
      <c r="J113" s="373"/>
      <c r="K113" s="373"/>
      <c r="L113" s="373"/>
      <c r="M113" s="146"/>
      <c r="N113" s="146"/>
      <c r="O113" s="165"/>
      <c r="P113" s="165"/>
    </row>
    <row r="114" spans="1:17" ht="15.75" customHeight="1" thickBot="1" x14ac:dyDescent="0.35">
      <c r="A114" s="924"/>
      <c r="B114" s="886"/>
      <c r="C114" s="378"/>
      <c r="D114" s="171"/>
      <c r="E114" s="373"/>
      <c r="F114" s="373"/>
      <c r="G114" s="373"/>
      <c r="H114" s="373"/>
      <c r="I114" s="373"/>
      <c r="J114" s="373"/>
      <c r="K114" s="373"/>
      <c r="L114" s="373"/>
      <c r="M114" s="146"/>
      <c r="N114" s="146"/>
      <c r="O114" s="180"/>
      <c r="P114" s="165"/>
    </row>
    <row r="115" spans="1:17" ht="19.5" customHeight="1" thickBot="1" x14ac:dyDescent="0.35">
      <c r="A115" s="924"/>
      <c r="B115" s="886"/>
      <c r="C115" s="378"/>
      <c r="D115" s="171"/>
      <c r="E115" s="373"/>
      <c r="F115" s="373"/>
      <c r="G115" s="373"/>
      <c r="H115" s="373"/>
      <c r="I115" s="373"/>
      <c r="J115" s="373"/>
      <c r="K115" s="373"/>
      <c r="L115" s="373"/>
      <c r="M115" s="146"/>
      <c r="N115" s="146"/>
      <c r="O115" s="180"/>
      <c r="P115" s="165"/>
    </row>
    <row r="116" spans="1:17" ht="19.5" customHeight="1" thickBot="1" x14ac:dyDescent="0.25">
      <c r="A116" s="924"/>
      <c r="B116" s="886"/>
      <c r="C116" s="378"/>
      <c r="D116" s="3" t="s">
        <v>1187</v>
      </c>
      <c r="E116" s="370"/>
      <c r="F116" s="370"/>
      <c r="G116" s="370"/>
      <c r="H116" s="370"/>
      <c r="I116" s="370"/>
      <c r="J116" s="370"/>
      <c r="K116" s="370"/>
      <c r="L116" s="370"/>
      <c r="M116" s="1">
        <f>SUM(M106:M115)</f>
        <v>154</v>
      </c>
      <c r="N116" s="1">
        <f>SUM(N106:N115)</f>
        <v>138</v>
      </c>
      <c r="O116" s="82">
        <f>SUM(O106:O115)</f>
        <v>111</v>
      </c>
      <c r="P116" s="36">
        <f>SUM(P106:P115)</f>
        <v>79</v>
      </c>
      <c r="Q116" s="156"/>
    </row>
    <row r="117" spans="1:17" ht="19.5" customHeight="1" thickBot="1" x14ac:dyDescent="0.25">
      <c r="A117" s="924"/>
      <c r="B117" s="886"/>
      <c r="C117" s="378"/>
      <c r="D117" s="3" t="s">
        <v>1188</v>
      </c>
      <c r="E117" s="370"/>
      <c r="F117" s="370"/>
      <c r="G117" s="370"/>
      <c r="H117" s="370"/>
      <c r="I117" s="370"/>
      <c r="J117" s="370"/>
      <c r="K117" s="370"/>
      <c r="L117" s="370"/>
      <c r="M117" s="130">
        <f t="shared" ref="M117:O117" si="16">(M116*1.73*220*0.9)/1000</f>
        <v>52.751160000000006</v>
      </c>
      <c r="N117" s="130">
        <f t="shared" si="16"/>
        <v>47.270520000000005</v>
      </c>
      <c r="O117" s="130">
        <f t="shared" si="16"/>
        <v>38.021940000000001</v>
      </c>
      <c r="P117" s="131"/>
      <c r="Q117" s="156"/>
    </row>
    <row r="118" spans="1:17" ht="19.5" customHeight="1" thickBot="1" x14ac:dyDescent="0.25">
      <c r="A118" s="924"/>
      <c r="B118" s="886"/>
      <c r="C118" s="378"/>
      <c r="D118" s="3" t="s">
        <v>1189</v>
      </c>
      <c r="E118" s="371"/>
      <c r="F118" s="371"/>
      <c r="G118" s="371"/>
      <c r="H118" s="371"/>
      <c r="I118" s="371"/>
      <c r="J118" s="371"/>
      <c r="K118" s="371"/>
      <c r="L118" s="371"/>
      <c r="M118" s="869">
        <f>(M117+N117+O117)</f>
        <v>138.04362</v>
      </c>
      <c r="N118" s="870"/>
      <c r="O118" s="870"/>
      <c r="P118" s="871"/>
      <c r="Q118" s="156"/>
    </row>
    <row r="119" spans="1:17" ht="34.5" customHeight="1" thickBot="1" x14ac:dyDescent="0.35">
      <c r="A119" s="924"/>
      <c r="B119" s="886"/>
      <c r="C119" s="381"/>
      <c r="D119" s="915"/>
      <c r="E119" s="916"/>
      <c r="F119" s="916"/>
      <c r="G119" s="916"/>
      <c r="H119" s="916"/>
      <c r="I119" s="916"/>
      <c r="J119" s="916"/>
      <c r="K119" s="916"/>
      <c r="L119" s="916"/>
      <c r="M119" s="916"/>
      <c r="N119" s="916"/>
      <c r="O119" s="916"/>
      <c r="P119" s="917"/>
    </row>
    <row r="120" spans="1:17" ht="39" customHeight="1" thickBot="1" x14ac:dyDescent="0.25">
      <c r="A120" s="924"/>
      <c r="B120" s="886"/>
      <c r="C120" s="364" t="s">
        <v>1309</v>
      </c>
      <c r="D120" s="123" t="s">
        <v>1200</v>
      </c>
      <c r="E120" s="367" t="s">
        <v>1308</v>
      </c>
      <c r="F120" s="475" t="s">
        <v>1381</v>
      </c>
      <c r="G120" s="475" t="s">
        <v>1415</v>
      </c>
      <c r="H120" s="681" t="s">
        <v>1416</v>
      </c>
      <c r="I120" s="475" t="s">
        <v>1417</v>
      </c>
      <c r="J120" s="681" t="s">
        <v>1319</v>
      </c>
      <c r="K120" s="475" t="s">
        <v>1418</v>
      </c>
      <c r="L120" s="475" t="s">
        <v>1419</v>
      </c>
      <c r="M120" s="124" t="str">
        <f>'Данные по ТП'!C47</f>
        <v>ТМГ-400/10</v>
      </c>
      <c r="N120" s="125" t="s">
        <v>1225</v>
      </c>
      <c r="O120" s="124" t="s">
        <v>5</v>
      </c>
      <c r="P120" s="126">
        <f>'Данные по ТП'!F47</f>
        <v>23313</v>
      </c>
    </row>
    <row r="121" spans="1:17" ht="21" customHeight="1" thickBot="1" x14ac:dyDescent="0.35">
      <c r="A121" s="924"/>
      <c r="B121" s="886"/>
      <c r="C121" s="378">
        <v>9</v>
      </c>
      <c r="D121" s="171" t="s">
        <v>133</v>
      </c>
      <c r="E121" s="373"/>
      <c r="F121" s="655">
        <f>((O121*1.73*220*0.9)/1000)+((N121*1.73*220*0.9)/1000)+((M121*1.73*220*0.9)/1000)</f>
        <v>0</v>
      </c>
      <c r="G121" s="845">
        <v>232</v>
      </c>
      <c r="H121" s="845">
        <v>230</v>
      </c>
      <c r="I121" s="845">
        <v>230</v>
      </c>
      <c r="J121" s="845">
        <v>407</v>
      </c>
      <c r="K121" s="845">
        <v>408</v>
      </c>
      <c r="L121" s="845">
        <v>408</v>
      </c>
      <c r="M121" s="146">
        <v>0</v>
      </c>
      <c r="N121" s="146">
        <v>0</v>
      </c>
      <c r="O121" s="180">
        <v>0</v>
      </c>
      <c r="P121" s="165">
        <v>0</v>
      </c>
    </row>
    <row r="122" spans="1:17" ht="21" customHeight="1" thickBot="1" x14ac:dyDescent="0.35">
      <c r="A122" s="924"/>
      <c r="B122" s="886"/>
      <c r="C122" s="378">
        <v>10</v>
      </c>
      <c r="D122" s="171" t="s">
        <v>134</v>
      </c>
      <c r="E122" s="373"/>
      <c r="F122" s="655">
        <f t="shared" ref="F122:F128" si="17">((O122*1.73*220*0.9)/1000)+((N122*1.73*220*0.9)/1000)+((M122*1.73*220*0.9)/1000)</f>
        <v>0</v>
      </c>
      <c r="G122" s="846"/>
      <c r="H122" s="846"/>
      <c r="I122" s="846"/>
      <c r="J122" s="846"/>
      <c r="K122" s="846"/>
      <c r="L122" s="846"/>
      <c r="M122" s="146">
        <v>0</v>
      </c>
      <c r="N122" s="146">
        <v>0</v>
      </c>
      <c r="O122" s="180">
        <v>0</v>
      </c>
      <c r="P122" s="165">
        <v>0</v>
      </c>
    </row>
    <row r="123" spans="1:17" ht="15.75" customHeight="1" thickBot="1" x14ac:dyDescent="0.35">
      <c r="A123" s="924"/>
      <c r="B123" s="886"/>
      <c r="C123" s="378">
        <v>11</v>
      </c>
      <c r="D123" s="171" t="s">
        <v>135</v>
      </c>
      <c r="E123" s="373"/>
      <c r="F123" s="655">
        <f t="shared" si="17"/>
        <v>44.187659999999994</v>
      </c>
      <c r="G123" s="655"/>
      <c r="H123" s="655"/>
      <c r="I123" s="655"/>
      <c r="J123" s="655"/>
      <c r="K123" s="655"/>
      <c r="L123" s="655"/>
      <c r="M123" s="146">
        <v>41</v>
      </c>
      <c r="N123" s="146">
        <v>36</v>
      </c>
      <c r="O123" s="180">
        <v>52</v>
      </c>
      <c r="P123" s="165">
        <v>15</v>
      </c>
    </row>
    <row r="124" spans="1:17" ht="21" customHeight="1" thickBot="1" x14ac:dyDescent="0.35">
      <c r="A124" s="924"/>
      <c r="B124" s="886"/>
      <c r="C124" s="378">
        <v>12</v>
      </c>
      <c r="D124" s="171" t="s">
        <v>136</v>
      </c>
      <c r="E124" s="373"/>
      <c r="F124" s="655">
        <f t="shared" si="17"/>
        <v>0</v>
      </c>
      <c r="G124" s="655"/>
      <c r="H124" s="655"/>
      <c r="I124" s="655"/>
      <c r="J124" s="655"/>
      <c r="K124" s="655"/>
      <c r="L124" s="655"/>
      <c r="M124" s="146">
        <v>0</v>
      </c>
      <c r="N124" s="146">
        <v>0</v>
      </c>
      <c r="O124" s="180">
        <v>0</v>
      </c>
      <c r="P124" s="165">
        <v>0</v>
      </c>
    </row>
    <row r="125" spans="1:17" ht="18.75" customHeight="1" thickBot="1" x14ac:dyDescent="0.35">
      <c r="A125" s="924"/>
      <c r="B125" s="886"/>
      <c r="C125" s="378">
        <v>13</v>
      </c>
      <c r="D125" s="171" t="s">
        <v>137</v>
      </c>
      <c r="E125" s="373"/>
      <c r="F125" s="655">
        <f t="shared" si="17"/>
        <v>53.093699999999998</v>
      </c>
      <c r="G125" s="655"/>
      <c r="H125" s="655"/>
      <c r="I125" s="655"/>
      <c r="J125" s="655"/>
      <c r="K125" s="655"/>
      <c r="L125" s="655"/>
      <c r="M125" s="146">
        <v>37</v>
      </c>
      <c r="N125" s="146">
        <v>45</v>
      </c>
      <c r="O125" s="180">
        <v>73</v>
      </c>
      <c r="P125" s="165">
        <v>37</v>
      </c>
    </row>
    <row r="126" spans="1:17" ht="21.75" customHeight="1" thickBot="1" x14ac:dyDescent="0.35">
      <c r="A126" s="924"/>
      <c r="B126" s="886"/>
      <c r="C126" s="378">
        <v>14</v>
      </c>
      <c r="D126" s="171" t="s">
        <v>138</v>
      </c>
      <c r="E126" s="373"/>
      <c r="F126" s="655">
        <f t="shared" si="17"/>
        <v>0</v>
      </c>
      <c r="G126" s="655"/>
      <c r="H126" s="655"/>
      <c r="I126" s="655"/>
      <c r="J126" s="655"/>
      <c r="K126" s="655"/>
      <c r="L126" s="655"/>
      <c r="M126" s="146">
        <v>0</v>
      </c>
      <c r="N126" s="146">
        <v>0</v>
      </c>
      <c r="O126" s="180">
        <v>0</v>
      </c>
      <c r="P126" s="165">
        <v>0</v>
      </c>
    </row>
    <row r="127" spans="1:17" ht="20.25" customHeight="1" thickBot="1" x14ac:dyDescent="0.35">
      <c r="A127" s="924"/>
      <c r="B127" s="886"/>
      <c r="C127" s="378">
        <v>15</v>
      </c>
      <c r="D127" s="171" t="s">
        <v>139</v>
      </c>
      <c r="E127" s="373"/>
      <c r="F127" s="373">
        <f t="shared" si="17"/>
        <v>25.6905</v>
      </c>
      <c r="G127" s="373"/>
      <c r="H127" s="373"/>
      <c r="I127" s="373"/>
      <c r="J127" s="373"/>
      <c r="K127" s="373"/>
      <c r="L127" s="373"/>
      <c r="M127" s="146">
        <v>20</v>
      </c>
      <c r="N127" s="146">
        <v>17</v>
      </c>
      <c r="O127" s="180">
        <v>38</v>
      </c>
      <c r="P127" s="165">
        <v>16</v>
      </c>
    </row>
    <row r="128" spans="1:17" ht="15.75" customHeight="1" thickBot="1" x14ac:dyDescent="0.35">
      <c r="A128" s="924"/>
      <c r="B128" s="886"/>
      <c r="C128" s="378">
        <v>16</v>
      </c>
      <c r="D128" s="171" t="s">
        <v>140</v>
      </c>
      <c r="E128" s="373"/>
      <c r="F128" s="373">
        <f t="shared" si="17"/>
        <v>4.79556</v>
      </c>
      <c r="G128" s="373"/>
      <c r="H128" s="373"/>
      <c r="I128" s="373"/>
      <c r="J128" s="373"/>
      <c r="K128" s="373"/>
      <c r="L128" s="373"/>
      <c r="M128" s="146">
        <v>7</v>
      </c>
      <c r="N128" s="146">
        <v>3</v>
      </c>
      <c r="O128" s="180">
        <v>4</v>
      </c>
      <c r="P128" s="165">
        <v>3</v>
      </c>
    </row>
    <row r="129" spans="1:17" ht="15.75" customHeight="1" thickBot="1" x14ac:dyDescent="0.35">
      <c r="A129" s="924"/>
      <c r="B129" s="886"/>
      <c r="C129" s="378"/>
      <c r="D129" s="171"/>
      <c r="E129" s="373"/>
      <c r="F129" s="373"/>
      <c r="G129" s="373"/>
      <c r="H129" s="373"/>
      <c r="I129" s="373"/>
      <c r="J129" s="373"/>
      <c r="K129" s="373"/>
      <c r="L129" s="373"/>
      <c r="M129" s="146"/>
      <c r="N129" s="146"/>
      <c r="O129" s="180"/>
      <c r="P129" s="165"/>
    </row>
    <row r="130" spans="1:17" ht="18.75" customHeight="1" thickBot="1" x14ac:dyDescent="0.35">
      <c r="A130" s="924"/>
      <c r="B130" s="886"/>
      <c r="C130" s="378"/>
      <c r="D130" s="171"/>
      <c r="E130" s="373"/>
      <c r="F130" s="373"/>
      <c r="G130" s="373"/>
      <c r="H130" s="373"/>
      <c r="I130" s="373"/>
      <c r="J130" s="373"/>
      <c r="K130" s="373"/>
      <c r="L130" s="373"/>
      <c r="M130" s="146"/>
      <c r="N130" s="146"/>
      <c r="O130" s="180"/>
      <c r="P130" s="165"/>
    </row>
    <row r="131" spans="1:17" ht="18.75" customHeight="1" thickBot="1" x14ac:dyDescent="0.25">
      <c r="A131" s="924"/>
      <c r="B131" s="886"/>
      <c r="C131" s="378"/>
      <c r="D131" s="3" t="s">
        <v>1186</v>
      </c>
      <c r="E131" s="370"/>
      <c r="F131" s="370"/>
      <c r="G131" s="370"/>
      <c r="H131" s="370"/>
      <c r="I131" s="370"/>
      <c r="J131" s="370"/>
      <c r="K131" s="370"/>
      <c r="L131" s="370"/>
      <c r="M131" s="1">
        <f>SUM(M121:M130)</f>
        <v>105</v>
      </c>
      <c r="N131" s="1">
        <f>SUM(N121:N130)</f>
        <v>101</v>
      </c>
      <c r="O131" s="82">
        <f>SUM(O121:O130)</f>
        <v>167</v>
      </c>
      <c r="P131" s="36">
        <f>SUM(P121:P130)</f>
        <v>71</v>
      </c>
      <c r="Q131" s="156"/>
    </row>
    <row r="132" spans="1:17" ht="18.75" customHeight="1" thickBot="1" x14ac:dyDescent="0.25">
      <c r="A132" s="924"/>
      <c r="B132" s="886"/>
      <c r="C132" s="378"/>
      <c r="D132" s="3" t="s">
        <v>1188</v>
      </c>
      <c r="E132" s="370"/>
      <c r="F132" s="370"/>
      <c r="G132" s="370"/>
      <c r="H132" s="370"/>
      <c r="I132" s="370"/>
      <c r="J132" s="370"/>
      <c r="K132" s="370"/>
      <c r="L132" s="370"/>
      <c r="M132" s="130">
        <f t="shared" ref="M132:O132" si="18">(M131*1.73*220*0.9)/1000</f>
        <v>35.966700000000003</v>
      </c>
      <c r="N132" s="130">
        <f t="shared" si="18"/>
        <v>34.596539999999997</v>
      </c>
      <c r="O132" s="130">
        <f t="shared" si="18"/>
        <v>57.204180000000008</v>
      </c>
      <c r="P132" s="131"/>
    </row>
    <row r="133" spans="1:17" ht="20.25" customHeight="1" thickBot="1" x14ac:dyDescent="0.25">
      <c r="A133" s="925"/>
      <c r="B133" s="887"/>
      <c r="C133" s="378"/>
      <c r="D133" s="3" t="s">
        <v>1190</v>
      </c>
      <c r="E133" s="371"/>
      <c r="F133" s="371"/>
      <c r="G133" s="371"/>
      <c r="H133" s="371"/>
      <c r="I133" s="371"/>
      <c r="J133" s="371"/>
      <c r="K133" s="371"/>
      <c r="L133" s="371"/>
      <c r="M133" s="869">
        <f>(M132+N132+O132)</f>
        <v>127.76742000000002</v>
      </c>
      <c r="N133" s="870"/>
      <c r="O133" s="870"/>
      <c r="P133" s="871"/>
    </row>
    <row r="134" spans="1:17" ht="40.5" customHeight="1" thickBot="1" x14ac:dyDescent="0.25">
      <c r="A134" s="604"/>
      <c r="B134" s="604"/>
      <c r="C134" s="382"/>
      <c r="D134" s="9" t="s">
        <v>53</v>
      </c>
      <c r="E134" s="384"/>
      <c r="F134" s="384"/>
      <c r="G134" s="384"/>
      <c r="H134" s="384"/>
      <c r="I134" s="384"/>
      <c r="J134" s="384"/>
      <c r="K134" s="384"/>
      <c r="L134" s="384"/>
      <c r="M134" s="10">
        <f>M131+M116</f>
        <v>259</v>
      </c>
      <c r="N134" s="10">
        <f>N131+N116</f>
        <v>239</v>
      </c>
      <c r="O134" s="98">
        <f>O131+O116</f>
        <v>278</v>
      </c>
      <c r="P134" s="37">
        <f>P131+P116</f>
        <v>150</v>
      </c>
    </row>
    <row r="135" spans="1:17" ht="26.25" thickBot="1" x14ac:dyDescent="0.35">
      <c r="A135" s="181">
        <v>44872</v>
      </c>
      <c r="B135" s="31"/>
      <c r="C135" s="604"/>
      <c r="D135" s="607" t="str">
        <f>HYPERLINK("#Оглавление!h7","&lt;&lt;&lt;&lt;&lt;")</f>
        <v>&lt;&lt;&lt;&lt;&lt;</v>
      </c>
      <c r="E135" s="604"/>
      <c r="F135" s="604"/>
      <c r="G135" s="604"/>
      <c r="H135" s="604"/>
      <c r="I135" s="604"/>
      <c r="J135" s="604"/>
      <c r="K135" s="604"/>
      <c r="L135" s="604"/>
      <c r="M135" s="604"/>
      <c r="N135" s="604"/>
      <c r="O135" s="604"/>
      <c r="P135" s="604"/>
    </row>
    <row r="136" spans="1:17" ht="54.75" thickBot="1" x14ac:dyDescent="0.25">
      <c r="A136" s="850" t="s">
        <v>1687</v>
      </c>
      <c r="B136" s="872" t="s">
        <v>188</v>
      </c>
      <c r="C136" s="364" t="s">
        <v>1309</v>
      </c>
      <c r="D136" s="132" t="s">
        <v>1224</v>
      </c>
      <c r="E136" s="367" t="s">
        <v>1308</v>
      </c>
      <c r="F136" s="475" t="s">
        <v>1381</v>
      </c>
      <c r="G136" s="475" t="s">
        <v>1415</v>
      </c>
      <c r="H136" s="681" t="s">
        <v>1416</v>
      </c>
      <c r="I136" s="475" t="s">
        <v>1417</v>
      </c>
      <c r="J136" s="681" t="s">
        <v>1319</v>
      </c>
      <c r="K136" s="475" t="s">
        <v>1418</v>
      </c>
      <c r="L136" s="475" t="s">
        <v>1419</v>
      </c>
      <c r="M136" s="135" t="str">
        <f>'Данные по ТП'!C48</f>
        <v>ТМ-400/10</v>
      </c>
      <c r="N136" s="134" t="s">
        <v>1225</v>
      </c>
      <c r="O136" s="133" t="s">
        <v>5</v>
      </c>
      <c r="P136" s="133">
        <f>'Данные по ТП'!F48</f>
        <v>8664</v>
      </c>
    </row>
    <row r="137" spans="1:17" ht="18" customHeight="1" thickBot="1" x14ac:dyDescent="0.35">
      <c r="A137" s="913"/>
      <c r="B137" s="903"/>
      <c r="C137" s="378">
        <v>1</v>
      </c>
      <c r="D137" s="171" t="s">
        <v>141</v>
      </c>
      <c r="E137" s="373"/>
      <c r="F137" s="655">
        <f>((O137*1.73*220*0.9)/1000)+((N137*1.73*220*0.9)/1000)+((M137*1.73*220*0.9)/1000)</f>
        <v>36.651780000000002</v>
      </c>
      <c r="G137" s="845">
        <v>232</v>
      </c>
      <c r="H137" s="845">
        <v>228</v>
      </c>
      <c r="I137" s="845">
        <v>227</v>
      </c>
      <c r="J137" s="845">
        <v>401</v>
      </c>
      <c r="K137" s="845">
        <v>397</v>
      </c>
      <c r="L137" s="845">
        <v>396</v>
      </c>
      <c r="M137" s="146">
        <v>27</v>
      </c>
      <c r="N137" s="146">
        <v>51</v>
      </c>
      <c r="O137" s="165">
        <v>29</v>
      </c>
      <c r="P137" s="165">
        <v>6</v>
      </c>
    </row>
    <row r="138" spans="1:17" ht="19.5" thickBot="1" x14ac:dyDescent="0.35">
      <c r="A138" s="913"/>
      <c r="B138" s="903"/>
      <c r="C138" s="378">
        <v>2</v>
      </c>
      <c r="D138" s="171" t="s">
        <v>142</v>
      </c>
      <c r="E138" s="373"/>
      <c r="F138" s="655">
        <f t="shared" ref="F138:F142" si="19">((O138*1.73*220*0.9)/1000)+((N138*1.73*220*0.9)/1000)+((M138*1.73*220*0.9)/1000)</f>
        <v>31.171140000000001</v>
      </c>
      <c r="G138" s="846"/>
      <c r="H138" s="846"/>
      <c r="I138" s="846"/>
      <c r="J138" s="846"/>
      <c r="K138" s="846"/>
      <c r="L138" s="846"/>
      <c r="M138" s="146">
        <v>41</v>
      </c>
      <c r="N138" s="146">
        <v>23</v>
      </c>
      <c r="O138" s="165">
        <v>27</v>
      </c>
      <c r="P138" s="165">
        <v>12</v>
      </c>
    </row>
    <row r="139" spans="1:17" ht="19.5" thickBot="1" x14ac:dyDescent="0.35">
      <c r="A139" s="913"/>
      <c r="B139" s="903"/>
      <c r="C139" s="378">
        <v>4</v>
      </c>
      <c r="D139" s="171" t="s">
        <v>143</v>
      </c>
      <c r="E139" s="373"/>
      <c r="F139" s="655">
        <f t="shared" si="19"/>
        <v>43.160039999999995</v>
      </c>
      <c r="G139" s="655"/>
      <c r="H139" s="655"/>
      <c r="I139" s="655"/>
      <c r="J139" s="655"/>
      <c r="K139" s="655"/>
      <c r="L139" s="655"/>
      <c r="M139" s="146">
        <v>38</v>
      </c>
      <c r="N139" s="146">
        <v>41</v>
      </c>
      <c r="O139" s="165">
        <v>47</v>
      </c>
      <c r="P139" s="165">
        <v>16</v>
      </c>
    </row>
    <row r="140" spans="1:17" ht="19.5" thickBot="1" x14ac:dyDescent="0.35">
      <c r="A140" s="913"/>
      <c r="B140" s="903"/>
      <c r="C140" s="378">
        <v>6</v>
      </c>
      <c r="D140" s="171" t="s">
        <v>144</v>
      </c>
      <c r="E140" s="373"/>
      <c r="F140" s="655">
        <f t="shared" si="19"/>
        <v>40.419719999999998</v>
      </c>
      <c r="G140" s="655"/>
      <c r="H140" s="655"/>
      <c r="I140" s="655"/>
      <c r="J140" s="655"/>
      <c r="K140" s="655"/>
      <c r="L140" s="655"/>
      <c r="M140" s="146">
        <v>29</v>
      </c>
      <c r="N140" s="146">
        <v>47</v>
      </c>
      <c r="O140" s="165">
        <v>42</v>
      </c>
      <c r="P140" s="165">
        <v>11</v>
      </c>
    </row>
    <row r="141" spans="1:17" ht="19.5" thickBot="1" x14ac:dyDescent="0.35">
      <c r="A141" s="913"/>
      <c r="B141" s="903"/>
      <c r="C141" s="378">
        <v>7</v>
      </c>
      <c r="D141" s="171" t="s">
        <v>145</v>
      </c>
      <c r="E141" s="373"/>
      <c r="F141" s="655">
        <f t="shared" si="19"/>
        <v>0</v>
      </c>
      <c r="G141" s="655"/>
      <c r="H141" s="655"/>
      <c r="I141" s="655"/>
      <c r="J141" s="655"/>
      <c r="K141" s="655"/>
      <c r="L141" s="655"/>
      <c r="M141" s="146">
        <v>0</v>
      </c>
      <c r="N141" s="146">
        <v>0</v>
      </c>
      <c r="O141" s="165">
        <v>0</v>
      </c>
      <c r="P141" s="165">
        <v>0</v>
      </c>
    </row>
    <row r="142" spans="1:17" ht="19.5" thickBot="1" x14ac:dyDescent="0.35">
      <c r="A142" s="913"/>
      <c r="B142" s="903"/>
      <c r="C142" s="378">
        <v>8</v>
      </c>
      <c r="D142" s="171" t="s">
        <v>887</v>
      </c>
      <c r="E142" s="373"/>
      <c r="F142" s="655">
        <f t="shared" si="19"/>
        <v>16.099380000000004</v>
      </c>
      <c r="G142" s="655"/>
      <c r="H142" s="655"/>
      <c r="I142" s="655"/>
      <c r="J142" s="655"/>
      <c r="K142" s="655"/>
      <c r="L142" s="655"/>
      <c r="M142" s="146">
        <v>22</v>
      </c>
      <c r="N142" s="146">
        <v>9</v>
      </c>
      <c r="O142" s="165">
        <v>16</v>
      </c>
      <c r="P142" s="165">
        <v>3</v>
      </c>
    </row>
    <row r="143" spans="1:17" ht="19.5" thickBot="1" x14ac:dyDescent="0.35">
      <c r="A143" s="913"/>
      <c r="B143" s="903"/>
      <c r="C143" s="378"/>
      <c r="D143" s="171"/>
      <c r="E143" s="373"/>
      <c r="F143" s="373"/>
      <c r="G143" s="373"/>
      <c r="H143" s="373"/>
      <c r="I143" s="373"/>
      <c r="J143" s="373"/>
      <c r="K143" s="373"/>
      <c r="L143" s="373"/>
      <c r="M143" s="146"/>
      <c r="N143" s="146"/>
      <c r="O143" s="165"/>
      <c r="P143" s="165"/>
    </row>
    <row r="144" spans="1:17" ht="19.5" thickBot="1" x14ac:dyDescent="0.35">
      <c r="A144" s="913"/>
      <c r="B144" s="903"/>
      <c r="C144" s="378"/>
      <c r="D144" s="171"/>
      <c r="E144" s="373"/>
      <c r="F144" s="373"/>
      <c r="G144" s="373"/>
      <c r="H144" s="373"/>
      <c r="I144" s="373"/>
      <c r="J144" s="373"/>
      <c r="K144" s="373"/>
      <c r="L144" s="373"/>
      <c r="M144" s="146"/>
      <c r="N144" s="146"/>
      <c r="O144" s="165"/>
      <c r="P144" s="165"/>
    </row>
    <row r="145" spans="1:17" ht="19.5" thickBot="1" x14ac:dyDescent="0.35">
      <c r="A145" s="913"/>
      <c r="B145" s="903"/>
      <c r="C145" s="378"/>
      <c r="D145" s="171"/>
      <c r="E145" s="373"/>
      <c r="F145" s="373"/>
      <c r="G145" s="373"/>
      <c r="H145" s="373"/>
      <c r="I145" s="373"/>
      <c r="J145" s="373"/>
      <c r="K145" s="373"/>
      <c r="L145" s="373"/>
      <c r="M145" s="146"/>
      <c r="N145" s="146"/>
      <c r="O145" s="165"/>
      <c r="P145" s="165"/>
    </row>
    <row r="146" spans="1:17" ht="19.5" thickBot="1" x14ac:dyDescent="0.25">
      <c r="A146" s="913"/>
      <c r="B146" s="903"/>
      <c r="C146" s="378"/>
      <c r="D146" s="3" t="s">
        <v>1187</v>
      </c>
      <c r="E146" s="370"/>
      <c r="F146" s="370"/>
      <c r="G146" s="370"/>
      <c r="H146" s="370"/>
      <c r="I146" s="370"/>
      <c r="J146" s="370"/>
      <c r="K146" s="370"/>
      <c r="L146" s="370"/>
      <c r="M146" s="1">
        <f>SUM(M137:M145)</f>
        <v>157</v>
      </c>
      <c r="N146" s="1">
        <f>SUM(N137:N145)</f>
        <v>171</v>
      </c>
      <c r="O146" s="36">
        <f>SUM(O137:O145)</f>
        <v>161</v>
      </c>
      <c r="P146" s="36">
        <f>SUM(P137:P145)</f>
        <v>48</v>
      </c>
      <c r="Q146" s="156"/>
    </row>
    <row r="147" spans="1:17" ht="19.5" thickBot="1" x14ac:dyDescent="0.25">
      <c r="A147" s="913"/>
      <c r="B147" s="903"/>
      <c r="C147" s="378"/>
      <c r="D147" s="3" t="s">
        <v>1188</v>
      </c>
      <c r="E147" s="370"/>
      <c r="F147" s="370"/>
      <c r="G147" s="370"/>
      <c r="H147" s="370"/>
      <c r="I147" s="370"/>
      <c r="J147" s="370"/>
      <c r="K147" s="370"/>
      <c r="L147" s="370"/>
      <c r="M147" s="130">
        <f t="shared" ref="M147:O147" si="20">(M146*1.73*220*0.9)/1000</f>
        <v>53.778780000000005</v>
      </c>
      <c r="N147" s="130">
        <f t="shared" si="20"/>
        <v>58.574339999999999</v>
      </c>
      <c r="O147" s="130">
        <f t="shared" si="20"/>
        <v>55.148939999999996</v>
      </c>
      <c r="P147" s="131"/>
    </row>
    <row r="148" spans="1:17" ht="18.75" thickBot="1" x14ac:dyDescent="0.25">
      <c r="A148" s="913"/>
      <c r="B148" s="903"/>
      <c r="C148" s="378"/>
      <c r="D148" s="3" t="s">
        <v>1189</v>
      </c>
      <c r="E148" s="371"/>
      <c r="F148" s="371"/>
      <c r="G148" s="371"/>
      <c r="H148" s="371"/>
      <c r="I148" s="371"/>
      <c r="J148" s="371"/>
      <c r="K148" s="371"/>
      <c r="L148" s="371"/>
      <c r="M148" s="869">
        <f>(M147+N147+O147)</f>
        <v>167.50206</v>
      </c>
      <c r="N148" s="870"/>
      <c r="O148" s="870"/>
      <c r="P148" s="871"/>
    </row>
    <row r="149" spans="1:17" ht="36.75" customHeight="1" thickBot="1" x14ac:dyDescent="0.35">
      <c r="A149" s="913"/>
      <c r="B149" s="903"/>
      <c r="C149" s="381"/>
      <c r="D149" s="915"/>
      <c r="E149" s="916"/>
      <c r="F149" s="916"/>
      <c r="G149" s="916"/>
      <c r="H149" s="916"/>
      <c r="I149" s="916"/>
      <c r="J149" s="916"/>
      <c r="K149" s="916"/>
      <c r="L149" s="916"/>
      <c r="M149" s="916"/>
      <c r="N149" s="916"/>
      <c r="O149" s="916"/>
      <c r="P149" s="917"/>
    </row>
    <row r="150" spans="1:17" ht="54.75" thickBot="1" x14ac:dyDescent="0.25">
      <c r="A150" s="913"/>
      <c r="B150" s="903"/>
      <c r="C150" s="364" t="s">
        <v>1309</v>
      </c>
      <c r="D150" s="123" t="s">
        <v>1200</v>
      </c>
      <c r="E150" s="367" t="s">
        <v>1308</v>
      </c>
      <c r="F150" s="475" t="s">
        <v>1381</v>
      </c>
      <c r="G150" s="475" t="s">
        <v>1415</v>
      </c>
      <c r="H150" s="681" t="s">
        <v>1416</v>
      </c>
      <c r="I150" s="475" t="s">
        <v>1417</v>
      </c>
      <c r="J150" s="681" t="s">
        <v>1319</v>
      </c>
      <c r="K150" s="475" t="s">
        <v>1418</v>
      </c>
      <c r="L150" s="475" t="s">
        <v>1419</v>
      </c>
      <c r="M150" s="124" t="str">
        <f>'Данные по ТП'!C49</f>
        <v>ТМ-400/10</v>
      </c>
      <c r="N150" s="125" t="s">
        <v>1225</v>
      </c>
      <c r="O150" s="124" t="s">
        <v>5</v>
      </c>
      <c r="P150" s="126">
        <f>'Данные по ТП'!F49</f>
        <v>78670</v>
      </c>
      <c r="Q150" s="185"/>
    </row>
    <row r="151" spans="1:17" ht="19.5" thickBot="1" x14ac:dyDescent="0.35">
      <c r="A151" s="913"/>
      <c r="B151" s="903"/>
      <c r="C151" s="378">
        <v>9</v>
      </c>
      <c r="D151" s="171" t="s">
        <v>146</v>
      </c>
      <c r="E151" s="373"/>
      <c r="F151" s="655">
        <f>((O151*1.73*220*0.9)/1000)+((N151*1.73*220*0.9)/1000)+((M151*1.73*220*0.9)/1000)</f>
        <v>0</v>
      </c>
      <c r="G151" s="845"/>
      <c r="H151" s="845"/>
      <c r="I151" s="845"/>
      <c r="J151" s="845"/>
      <c r="K151" s="845"/>
      <c r="L151" s="845"/>
      <c r="M151" s="146">
        <v>0</v>
      </c>
      <c r="N151" s="146">
        <v>0</v>
      </c>
      <c r="O151" s="165">
        <v>0</v>
      </c>
      <c r="P151" s="165">
        <v>0</v>
      </c>
    </row>
    <row r="152" spans="1:17" ht="19.5" thickBot="1" x14ac:dyDescent="0.35">
      <c r="A152" s="913"/>
      <c r="B152" s="903"/>
      <c r="C152" s="378">
        <v>10</v>
      </c>
      <c r="D152" s="171" t="s">
        <v>147</v>
      </c>
      <c r="E152" s="373"/>
      <c r="F152" s="655">
        <f t="shared" ref="F152:F156" si="21">((O152*1.73*220*0.9)/1000)+((N152*1.73*220*0.9)/1000)+((M152*1.73*220*0.9)/1000)</f>
        <v>0</v>
      </c>
      <c r="G152" s="846"/>
      <c r="H152" s="846"/>
      <c r="I152" s="846"/>
      <c r="J152" s="846"/>
      <c r="K152" s="846"/>
      <c r="L152" s="846"/>
      <c r="M152" s="146">
        <v>0</v>
      </c>
      <c r="N152" s="146">
        <v>0</v>
      </c>
      <c r="O152" s="165">
        <v>0</v>
      </c>
      <c r="P152" s="165">
        <v>0</v>
      </c>
    </row>
    <row r="153" spans="1:17" ht="19.5" thickBot="1" x14ac:dyDescent="0.35">
      <c r="A153" s="913"/>
      <c r="B153" s="903"/>
      <c r="C153" s="378">
        <v>11</v>
      </c>
      <c r="D153" s="171" t="s">
        <v>148</v>
      </c>
      <c r="E153" s="373"/>
      <c r="F153" s="655">
        <f t="shared" si="21"/>
        <v>32.883840000000006</v>
      </c>
      <c r="G153" s="655"/>
      <c r="H153" s="655"/>
      <c r="I153" s="655"/>
      <c r="J153" s="655"/>
      <c r="K153" s="655"/>
      <c r="L153" s="655"/>
      <c r="M153" s="146">
        <v>27</v>
      </c>
      <c r="N153" s="146">
        <v>32</v>
      </c>
      <c r="O153" s="165">
        <v>37</v>
      </c>
      <c r="P153" s="165">
        <v>11</v>
      </c>
    </row>
    <row r="154" spans="1:17" ht="19.5" thickBot="1" x14ac:dyDescent="0.35">
      <c r="A154" s="913"/>
      <c r="B154" s="903"/>
      <c r="C154" s="378">
        <v>12</v>
      </c>
      <c r="D154" s="171" t="s">
        <v>149</v>
      </c>
      <c r="E154" s="373"/>
      <c r="F154" s="655">
        <f t="shared" si="21"/>
        <v>0</v>
      </c>
      <c r="G154" s="655"/>
      <c r="H154" s="655"/>
      <c r="I154" s="655"/>
      <c r="J154" s="655"/>
      <c r="K154" s="655"/>
      <c r="L154" s="655"/>
      <c r="M154" s="146">
        <v>0</v>
      </c>
      <c r="N154" s="146">
        <v>0</v>
      </c>
      <c r="O154" s="165">
        <v>0</v>
      </c>
      <c r="P154" s="165">
        <v>0</v>
      </c>
    </row>
    <row r="155" spans="1:17" ht="19.5" thickBot="1" x14ac:dyDescent="0.35">
      <c r="A155" s="913"/>
      <c r="B155" s="903"/>
      <c r="C155" s="378">
        <v>14</v>
      </c>
      <c r="D155" s="171" t="s">
        <v>150</v>
      </c>
      <c r="E155" s="373"/>
      <c r="F155" s="655">
        <f t="shared" si="21"/>
        <v>66.110219999999998</v>
      </c>
      <c r="G155" s="655"/>
      <c r="H155" s="655"/>
      <c r="I155" s="655"/>
      <c r="J155" s="655"/>
      <c r="K155" s="655"/>
      <c r="L155" s="655"/>
      <c r="M155" s="146">
        <v>61</v>
      </c>
      <c r="N155" s="146">
        <v>72</v>
      </c>
      <c r="O155" s="165">
        <v>60</v>
      </c>
      <c r="P155" s="165">
        <v>10</v>
      </c>
    </row>
    <row r="156" spans="1:17" ht="19.5" thickBot="1" x14ac:dyDescent="0.35">
      <c r="A156" s="913"/>
      <c r="B156" s="903"/>
      <c r="C156" s="378"/>
      <c r="D156" s="171"/>
      <c r="E156" s="373"/>
      <c r="F156" s="655">
        <f t="shared" si="21"/>
        <v>0</v>
      </c>
      <c r="G156" s="655"/>
      <c r="H156" s="655"/>
      <c r="I156" s="655"/>
      <c r="J156" s="655"/>
      <c r="K156" s="655"/>
      <c r="L156" s="655"/>
      <c r="M156" s="146"/>
      <c r="N156" s="146"/>
      <c r="O156" s="165"/>
      <c r="P156" s="165"/>
    </row>
    <row r="157" spans="1:17" ht="18.75" thickBot="1" x14ac:dyDescent="0.3">
      <c r="A157" s="913"/>
      <c r="B157" s="903"/>
      <c r="C157" s="383"/>
      <c r="D157" s="182"/>
      <c r="E157" s="399"/>
      <c r="F157" s="399"/>
      <c r="G157" s="399"/>
      <c r="H157" s="399"/>
      <c r="I157" s="399"/>
      <c r="J157" s="399"/>
      <c r="K157" s="399"/>
      <c r="L157" s="399"/>
      <c r="M157" s="183"/>
      <c r="N157" s="182"/>
      <c r="O157" s="182"/>
      <c r="P157" s="182"/>
      <c r="Q157" s="156"/>
    </row>
    <row r="158" spans="1:17" ht="18.75" thickBot="1" x14ac:dyDescent="0.3">
      <c r="A158" s="913"/>
      <c r="B158" s="903"/>
      <c r="C158" s="383"/>
      <c r="D158" s="182"/>
      <c r="E158" s="399"/>
      <c r="F158" s="399"/>
      <c r="G158" s="399"/>
      <c r="H158" s="399"/>
      <c r="I158" s="399"/>
      <c r="J158" s="399"/>
      <c r="K158" s="399"/>
      <c r="L158" s="399"/>
      <c r="M158" s="183"/>
      <c r="N158" s="182"/>
      <c r="O158" s="182"/>
      <c r="P158" s="182"/>
      <c r="Q158" s="156"/>
    </row>
    <row r="159" spans="1:17" ht="18.75" thickBot="1" x14ac:dyDescent="0.3">
      <c r="A159" s="913"/>
      <c r="B159" s="903"/>
      <c r="C159" s="378"/>
      <c r="D159" s="404"/>
      <c r="E159" s="373"/>
      <c r="F159" s="373"/>
      <c r="G159" s="373"/>
      <c r="H159" s="373"/>
      <c r="I159" s="373"/>
      <c r="J159" s="373"/>
      <c r="K159" s="373"/>
      <c r="L159" s="373"/>
      <c r="M159" s="405"/>
      <c r="N159" s="404"/>
      <c r="O159" s="406"/>
      <c r="P159" s="406"/>
      <c r="Q159" s="156"/>
    </row>
    <row r="160" spans="1:17" ht="18.75" thickBot="1" x14ac:dyDescent="0.3">
      <c r="A160" s="913"/>
      <c r="B160" s="903"/>
      <c r="C160" s="378"/>
      <c r="D160" s="404"/>
      <c r="E160" s="373"/>
      <c r="F160" s="373"/>
      <c r="G160" s="373"/>
      <c r="H160" s="373"/>
      <c r="I160" s="373"/>
      <c r="J160" s="373"/>
      <c r="K160" s="373"/>
      <c r="L160" s="373"/>
      <c r="M160" s="405"/>
      <c r="N160" s="404"/>
      <c r="O160" s="406"/>
      <c r="P160" s="406"/>
    </row>
    <row r="161" spans="1:17" ht="19.5" thickBot="1" x14ac:dyDescent="0.25">
      <c r="A161" s="913"/>
      <c r="B161" s="903"/>
      <c r="C161" s="378"/>
      <c r="D161" s="3" t="s">
        <v>1186</v>
      </c>
      <c r="E161" s="370"/>
      <c r="F161" s="370"/>
      <c r="G161" s="370"/>
      <c r="H161" s="370"/>
      <c r="I161" s="370"/>
      <c r="J161" s="370"/>
      <c r="K161" s="370"/>
      <c r="L161" s="370"/>
      <c r="M161" s="1">
        <f>SUM(M151:M160)</f>
        <v>88</v>
      </c>
      <c r="N161" s="1">
        <f>SUM(N151:N160)</f>
        <v>104</v>
      </c>
      <c r="O161" s="29">
        <f>SUM(O151:O160)</f>
        <v>97</v>
      </c>
      <c r="P161" s="29">
        <f>SUM(P151:P160)</f>
        <v>21</v>
      </c>
    </row>
    <row r="162" spans="1:17" ht="19.5" thickBot="1" x14ac:dyDescent="0.25">
      <c r="A162" s="913"/>
      <c r="B162" s="903"/>
      <c r="C162" s="378"/>
      <c r="D162" s="3" t="s">
        <v>1188</v>
      </c>
      <c r="E162" s="370"/>
      <c r="F162" s="370"/>
      <c r="G162" s="370"/>
      <c r="H162" s="370"/>
      <c r="I162" s="370"/>
      <c r="J162" s="370"/>
      <c r="K162" s="370"/>
      <c r="L162" s="370"/>
      <c r="M162" s="130">
        <f t="shared" ref="M162:O162" si="22">(M161*1.73*220*0.9)/1000</f>
        <v>30.143520000000002</v>
      </c>
      <c r="N162" s="130">
        <f t="shared" si="22"/>
        <v>35.624159999999996</v>
      </c>
      <c r="O162" s="130">
        <f t="shared" si="22"/>
        <v>33.226379999999999</v>
      </c>
      <c r="P162" s="131"/>
    </row>
    <row r="163" spans="1:17" ht="18.75" thickBot="1" x14ac:dyDescent="0.25">
      <c r="A163" s="914"/>
      <c r="B163" s="904"/>
      <c r="C163" s="378"/>
      <c r="D163" s="3" t="s">
        <v>1190</v>
      </c>
      <c r="E163" s="371"/>
      <c r="F163" s="371"/>
      <c r="G163" s="371"/>
      <c r="H163" s="371"/>
      <c r="I163" s="371"/>
      <c r="J163" s="371"/>
      <c r="K163" s="371"/>
      <c r="L163" s="371"/>
      <c r="M163" s="869">
        <f>(M162+N162+O162)</f>
        <v>98.99405999999999</v>
      </c>
      <c r="N163" s="870"/>
      <c r="O163" s="870"/>
      <c r="P163" s="871"/>
    </row>
    <row r="164" spans="1:17" ht="38.25" customHeight="1" thickBot="1" x14ac:dyDescent="0.25">
      <c r="A164" s="603"/>
      <c r="B164" s="586"/>
      <c r="C164" s="382"/>
      <c r="D164" s="9" t="s">
        <v>53</v>
      </c>
      <c r="E164" s="384"/>
      <c r="F164" s="384"/>
      <c r="G164" s="384"/>
      <c r="H164" s="384"/>
      <c r="I164" s="384"/>
      <c r="J164" s="384"/>
      <c r="K164" s="384"/>
      <c r="L164" s="384"/>
      <c r="M164" s="10">
        <v>195</v>
      </c>
      <c r="N164" s="10">
        <v>241</v>
      </c>
      <c r="O164" s="37">
        <v>237</v>
      </c>
      <c r="P164" s="37">
        <v>59</v>
      </c>
    </row>
    <row r="165" spans="1:17" ht="26.25" thickBot="1" x14ac:dyDescent="0.35">
      <c r="A165" s="181">
        <v>44872</v>
      </c>
      <c r="B165" s="31"/>
      <c r="C165" s="586"/>
      <c r="D165" s="607" t="str">
        <f>HYPERLINK("#Оглавление!h7","&lt;&lt;&lt;&lt;&lt;")</f>
        <v>&lt;&lt;&lt;&lt;&lt;</v>
      </c>
      <c r="E165" s="586"/>
      <c r="F165" s="643"/>
      <c r="G165" s="643"/>
      <c r="H165" s="643"/>
      <c r="I165" s="643"/>
      <c r="J165" s="643"/>
      <c r="K165" s="643"/>
      <c r="L165" s="643"/>
      <c r="M165" s="586"/>
      <c r="N165" s="586"/>
      <c r="O165" s="586"/>
      <c r="P165" s="588"/>
    </row>
    <row r="166" spans="1:17" ht="54.75" thickBot="1" x14ac:dyDescent="0.25">
      <c r="A166" s="850" t="s">
        <v>1687</v>
      </c>
      <c r="B166" s="872" t="s">
        <v>189</v>
      </c>
      <c r="C166" s="364" t="s">
        <v>1309</v>
      </c>
      <c r="D166" s="132" t="s">
        <v>1224</v>
      </c>
      <c r="E166" s="367" t="s">
        <v>1308</v>
      </c>
      <c r="F166" s="475" t="s">
        <v>1381</v>
      </c>
      <c r="G166" s="475" t="s">
        <v>1415</v>
      </c>
      <c r="H166" s="681" t="s">
        <v>1416</v>
      </c>
      <c r="I166" s="475" t="s">
        <v>1417</v>
      </c>
      <c r="J166" s="681" t="s">
        <v>1319</v>
      </c>
      <c r="K166" s="475" t="s">
        <v>1418</v>
      </c>
      <c r="L166" s="475" t="s">
        <v>1419</v>
      </c>
      <c r="M166" s="135" t="str">
        <f>'Данные по ТП'!C50</f>
        <v>ТМ-250/10</v>
      </c>
      <c r="N166" s="134" t="s">
        <v>1225</v>
      </c>
      <c r="O166" s="133" t="s">
        <v>5</v>
      </c>
      <c r="P166" s="133">
        <f>'Данные по ТП'!F50</f>
        <v>5075</v>
      </c>
    </row>
    <row r="167" spans="1:17" ht="19.5" thickBot="1" x14ac:dyDescent="0.35">
      <c r="A167" s="913"/>
      <c r="B167" s="903"/>
      <c r="C167" s="378">
        <v>1</v>
      </c>
      <c r="D167" s="171" t="s">
        <v>1563</v>
      </c>
      <c r="E167" s="373"/>
      <c r="F167" s="655">
        <f>((O167*1.73*220*0.9)/1000)+((N167*1.73*220*0.9)/1000)+((M167*1.73*220*0.9)/1000)</f>
        <v>0</v>
      </c>
      <c r="G167" s="845">
        <v>229</v>
      </c>
      <c r="H167" s="845">
        <v>227</v>
      </c>
      <c r="I167" s="845">
        <v>229</v>
      </c>
      <c r="J167" s="845">
        <v>395</v>
      </c>
      <c r="K167" s="845">
        <v>396</v>
      </c>
      <c r="L167" s="845">
        <v>391</v>
      </c>
      <c r="M167" s="146">
        <v>0</v>
      </c>
      <c r="N167" s="146">
        <v>0</v>
      </c>
      <c r="O167" s="165">
        <v>0</v>
      </c>
      <c r="P167" s="165">
        <v>0</v>
      </c>
    </row>
    <row r="168" spans="1:17" ht="19.5" thickBot="1" x14ac:dyDescent="0.35">
      <c r="A168" s="913"/>
      <c r="B168" s="903"/>
      <c r="C168" s="378">
        <v>2</v>
      </c>
      <c r="D168" s="171" t="s">
        <v>1564</v>
      </c>
      <c r="E168" s="373"/>
      <c r="F168" s="655">
        <f t="shared" ref="F168:F173" si="23">((O168*1.73*220*0.9)/1000)+((N168*1.73*220*0.9)/1000)+((M168*1.73*220*0.9)/1000)</f>
        <v>78.784199999999998</v>
      </c>
      <c r="G168" s="846"/>
      <c r="H168" s="846"/>
      <c r="I168" s="846"/>
      <c r="J168" s="846"/>
      <c r="K168" s="846"/>
      <c r="L168" s="846"/>
      <c r="M168" s="146">
        <v>90</v>
      </c>
      <c r="N168" s="146">
        <v>79</v>
      </c>
      <c r="O168" s="165">
        <v>61</v>
      </c>
      <c r="P168" s="165">
        <v>12</v>
      </c>
    </row>
    <row r="169" spans="1:17" ht="19.5" thickBot="1" x14ac:dyDescent="0.35">
      <c r="A169" s="913"/>
      <c r="B169" s="903"/>
      <c r="C169" s="378">
        <v>4</v>
      </c>
      <c r="D169" s="171" t="s">
        <v>1565</v>
      </c>
      <c r="E169" s="373"/>
      <c r="F169" s="655"/>
      <c r="G169" s="655"/>
      <c r="H169" s="655"/>
      <c r="I169" s="655"/>
      <c r="J169" s="655"/>
      <c r="K169" s="655"/>
      <c r="L169" s="655"/>
      <c r="M169" s="146">
        <v>12</v>
      </c>
      <c r="N169" s="146">
        <v>12</v>
      </c>
      <c r="O169" s="165">
        <v>10</v>
      </c>
      <c r="P169" s="165">
        <v>2</v>
      </c>
    </row>
    <row r="170" spans="1:17" ht="19.5" thickBot="1" x14ac:dyDescent="0.35">
      <c r="A170" s="913"/>
      <c r="B170" s="903"/>
      <c r="C170" s="378">
        <v>5</v>
      </c>
      <c r="D170" s="171" t="s">
        <v>1566</v>
      </c>
      <c r="E170" s="373"/>
      <c r="F170" s="655">
        <f t="shared" si="23"/>
        <v>4.4530199999999995</v>
      </c>
      <c r="G170" s="655"/>
      <c r="H170" s="655"/>
      <c r="I170" s="655"/>
      <c r="J170" s="655"/>
      <c r="K170" s="655"/>
      <c r="L170" s="655"/>
      <c r="M170" s="146">
        <v>3</v>
      </c>
      <c r="N170" s="146">
        <v>6</v>
      </c>
      <c r="O170" s="165">
        <v>4</v>
      </c>
      <c r="P170" s="165">
        <v>1</v>
      </c>
    </row>
    <row r="171" spans="1:17" ht="19.5" thickBot="1" x14ac:dyDescent="0.35">
      <c r="A171" s="913"/>
      <c r="B171" s="903"/>
      <c r="C171" s="378">
        <v>6</v>
      </c>
      <c r="D171" s="171" t="s">
        <v>151</v>
      </c>
      <c r="E171" s="373"/>
      <c r="F171" s="655"/>
      <c r="G171" s="655"/>
      <c r="H171" s="655"/>
      <c r="I171" s="655"/>
      <c r="J171" s="655"/>
      <c r="K171" s="655"/>
      <c r="L171" s="655"/>
      <c r="M171" s="146">
        <v>33</v>
      </c>
      <c r="N171" s="146">
        <v>31</v>
      </c>
      <c r="O171" s="165">
        <v>29</v>
      </c>
      <c r="P171" s="165">
        <v>6</v>
      </c>
    </row>
    <row r="172" spans="1:17" ht="19.5" thickBot="1" x14ac:dyDescent="0.35">
      <c r="A172" s="913"/>
      <c r="B172" s="903"/>
      <c r="C172" s="378">
        <v>7</v>
      </c>
      <c r="D172" s="171" t="s">
        <v>1567</v>
      </c>
      <c r="E172" s="373"/>
      <c r="F172" s="655">
        <f t="shared" si="23"/>
        <v>3.0828600000000002</v>
      </c>
      <c r="G172" s="655"/>
      <c r="H172" s="655"/>
      <c r="I172" s="655"/>
      <c r="J172" s="655"/>
      <c r="K172" s="655"/>
      <c r="L172" s="655"/>
      <c r="M172" s="146">
        <v>0</v>
      </c>
      <c r="N172" s="146">
        <v>9</v>
      </c>
      <c r="O172" s="165">
        <v>0</v>
      </c>
      <c r="P172" s="165">
        <v>9</v>
      </c>
    </row>
    <row r="173" spans="1:17" ht="19.5" thickBot="1" x14ac:dyDescent="0.35">
      <c r="A173" s="913"/>
      <c r="B173" s="903"/>
      <c r="C173" s="378">
        <v>8</v>
      </c>
      <c r="D173" s="171" t="s">
        <v>152</v>
      </c>
      <c r="E173" s="373"/>
      <c r="F173" s="655">
        <f t="shared" si="23"/>
        <v>29.800979999999999</v>
      </c>
      <c r="G173" s="655"/>
      <c r="H173" s="655"/>
      <c r="I173" s="655"/>
      <c r="J173" s="655"/>
      <c r="K173" s="655"/>
      <c r="L173" s="655"/>
      <c r="M173" s="146">
        <v>29</v>
      </c>
      <c r="N173" s="146">
        <v>22</v>
      </c>
      <c r="O173" s="165">
        <v>36</v>
      </c>
      <c r="P173" s="165">
        <v>17</v>
      </c>
    </row>
    <row r="174" spans="1:17" ht="19.5" thickBot="1" x14ac:dyDescent="0.35">
      <c r="A174" s="913"/>
      <c r="B174" s="903"/>
      <c r="C174" s="378"/>
      <c r="D174" s="171"/>
      <c r="E174" s="373"/>
      <c r="F174" s="655"/>
      <c r="G174" s="655"/>
      <c r="H174" s="655"/>
      <c r="I174" s="655"/>
      <c r="J174" s="655"/>
      <c r="K174" s="655"/>
      <c r="L174" s="655"/>
      <c r="M174" s="146"/>
      <c r="N174" s="146"/>
      <c r="O174" s="165"/>
      <c r="P174" s="165"/>
    </row>
    <row r="175" spans="1:17" ht="19.5" thickBot="1" x14ac:dyDescent="0.25">
      <c r="A175" s="913"/>
      <c r="B175" s="903"/>
      <c r="C175" s="378"/>
      <c r="D175" s="3" t="s">
        <v>1187</v>
      </c>
      <c r="E175" s="370"/>
      <c r="F175" s="370"/>
      <c r="G175" s="370"/>
      <c r="H175" s="370"/>
      <c r="I175" s="370"/>
      <c r="J175" s="370"/>
      <c r="K175" s="370"/>
      <c r="L175" s="370"/>
      <c r="M175" s="1">
        <f>SUM(M167:M174)</f>
        <v>167</v>
      </c>
      <c r="N175" s="1">
        <f>SUM(N167:N174)</f>
        <v>159</v>
      </c>
      <c r="O175" s="36">
        <f>SUM(O167:O174)</f>
        <v>140</v>
      </c>
      <c r="P175" s="36">
        <f>SUM(P167:P174)</f>
        <v>47</v>
      </c>
      <c r="Q175" s="156"/>
    </row>
    <row r="176" spans="1:17" ht="19.5" thickBot="1" x14ac:dyDescent="0.25">
      <c r="A176" s="913"/>
      <c r="B176" s="903"/>
      <c r="C176" s="378"/>
      <c r="D176" s="3" t="s">
        <v>1188</v>
      </c>
      <c r="E176" s="370"/>
      <c r="F176" s="370"/>
      <c r="G176" s="370"/>
      <c r="H176" s="370"/>
      <c r="I176" s="370"/>
      <c r="J176" s="370"/>
      <c r="K176" s="370"/>
      <c r="L176" s="370"/>
      <c r="M176" s="130">
        <f t="shared" ref="M176:O176" si="24">(M175*1.73*220*0.9)/1000</f>
        <v>57.204180000000008</v>
      </c>
      <c r="N176" s="130">
        <f t="shared" si="24"/>
        <v>54.463860000000004</v>
      </c>
      <c r="O176" s="130">
        <f t="shared" si="24"/>
        <v>47.955599999999997</v>
      </c>
      <c r="P176" s="131"/>
    </row>
    <row r="177" spans="1:17" ht="18.75" thickBot="1" x14ac:dyDescent="0.25">
      <c r="A177" s="913"/>
      <c r="B177" s="903"/>
      <c r="C177" s="378"/>
      <c r="D177" s="3" t="s">
        <v>1189</v>
      </c>
      <c r="E177" s="371"/>
      <c r="F177" s="371"/>
      <c r="G177" s="371"/>
      <c r="H177" s="371"/>
      <c r="I177" s="371"/>
      <c r="J177" s="371"/>
      <c r="K177" s="371"/>
      <c r="L177" s="371"/>
      <c r="M177" s="869">
        <f>(M176+N176+O176)</f>
        <v>159.62364000000002</v>
      </c>
      <c r="N177" s="870"/>
      <c r="O177" s="870"/>
      <c r="P177" s="871"/>
    </row>
    <row r="178" spans="1:17" ht="37.5" customHeight="1" thickBot="1" x14ac:dyDescent="0.35">
      <c r="A178" s="913"/>
      <c r="B178" s="903"/>
      <c r="C178" s="381"/>
      <c r="D178" s="915"/>
      <c r="E178" s="916"/>
      <c r="F178" s="916"/>
      <c r="G178" s="916"/>
      <c r="H178" s="916"/>
      <c r="I178" s="916"/>
      <c r="J178" s="916"/>
      <c r="K178" s="916"/>
      <c r="L178" s="916"/>
      <c r="M178" s="916"/>
      <c r="N178" s="916"/>
      <c r="O178" s="916"/>
      <c r="P178" s="917"/>
    </row>
    <row r="179" spans="1:17" ht="54.75" thickBot="1" x14ac:dyDescent="0.25">
      <c r="A179" s="913"/>
      <c r="B179" s="903"/>
      <c r="C179" s="364" t="s">
        <v>1309</v>
      </c>
      <c r="D179" s="123" t="s">
        <v>1200</v>
      </c>
      <c r="E179" s="367" t="s">
        <v>1308</v>
      </c>
      <c r="F179" s="475" t="s">
        <v>1381</v>
      </c>
      <c r="G179" s="475" t="s">
        <v>1415</v>
      </c>
      <c r="H179" s="681" t="s">
        <v>1416</v>
      </c>
      <c r="I179" s="475" t="s">
        <v>1417</v>
      </c>
      <c r="J179" s="681" t="s">
        <v>1319</v>
      </c>
      <c r="K179" s="475" t="s">
        <v>1418</v>
      </c>
      <c r="L179" s="475" t="s">
        <v>1419</v>
      </c>
      <c r="M179" s="124" t="str">
        <f>'Данные по ТП'!C51</f>
        <v>ТМ-400/10</v>
      </c>
      <c r="N179" s="125" t="s">
        <v>1225</v>
      </c>
      <c r="O179" s="124" t="s">
        <v>5</v>
      </c>
      <c r="P179" s="126">
        <f>'Данные по ТП'!F51</f>
        <v>4439</v>
      </c>
    </row>
    <row r="180" spans="1:17" ht="19.5" thickBot="1" x14ac:dyDescent="0.35">
      <c r="A180" s="913"/>
      <c r="B180" s="903"/>
      <c r="C180" s="378">
        <v>9</v>
      </c>
      <c r="D180" s="171" t="s">
        <v>153</v>
      </c>
      <c r="E180" s="373"/>
      <c r="F180" s="655">
        <f>((O180*1.73*220*0.9)/1000)+((N180*1.73*220*0.9)/1000)+((M180*1.73*220*0.9)/1000)</f>
        <v>1.7127000000000001</v>
      </c>
      <c r="G180" s="845">
        <v>233</v>
      </c>
      <c r="H180" s="845">
        <v>231</v>
      </c>
      <c r="I180" s="845">
        <v>231</v>
      </c>
      <c r="J180" s="845">
        <v>399</v>
      </c>
      <c r="K180" s="845">
        <v>395</v>
      </c>
      <c r="L180" s="845">
        <v>395</v>
      </c>
      <c r="M180" s="146">
        <v>0</v>
      </c>
      <c r="N180" s="146">
        <v>5</v>
      </c>
      <c r="O180" s="165">
        <v>0</v>
      </c>
      <c r="P180" s="165">
        <v>5</v>
      </c>
    </row>
    <row r="181" spans="1:17" ht="19.5" thickBot="1" x14ac:dyDescent="0.35">
      <c r="A181" s="913"/>
      <c r="B181" s="903"/>
      <c r="C181" s="378">
        <v>10</v>
      </c>
      <c r="D181" s="171" t="s">
        <v>1568</v>
      </c>
      <c r="E181" s="373"/>
      <c r="F181" s="655">
        <f t="shared" ref="F181:F188" si="25">((O181*1.73*220*0.9)/1000)+((N181*1.73*220*0.9)/1000)+((M181*1.73*220*0.9)/1000)</f>
        <v>0</v>
      </c>
      <c r="G181" s="846"/>
      <c r="H181" s="846"/>
      <c r="I181" s="846"/>
      <c r="J181" s="846"/>
      <c r="K181" s="846"/>
      <c r="L181" s="846"/>
      <c r="M181" s="146"/>
      <c r="N181" s="146"/>
      <c r="O181" s="165"/>
      <c r="P181" s="165"/>
    </row>
    <row r="182" spans="1:17" ht="19.5" thickBot="1" x14ac:dyDescent="0.35">
      <c r="A182" s="913"/>
      <c r="B182" s="903"/>
      <c r="C182" s="378">
        <v>11</v>
      </c>
      <c r="D182" s="171" t="s">
        <v>154</v>
      </c>
      <c r="E182" s="373"/>
      <c r="F182" s="655">
        <f t="shared" si="25"/>
        <v>20.552399999999999</v>
      </c>
      <c r="G182" s="655"/>
      <c r="H182" s="655"/>
      <c r="I182" s="655"/>
      <c r="J182" s="655"/>
      <c r="K182" s="655"/>
      <c r="L182" s="655"/>
      <c r="M182" s="146">
        <v>16</v>
      </c>
      <c r="N182" s="146">
        <v>21</v>
      </c>
      <c r="O182" s="165">
        <v>23</v>
      </c>
      <c r="P182" s="165">
        <v>12</v>
      </c>
    </row>
    <row r="183" spans="1:17" ht="19.5" thickBot="1" x14ac:dyDescent="0.35">
      <c r="A183" s="913"/>
      <c r="B183" s="903"/>
      <c r="C183" s="378">
        <v>12</v>
      </c>
      <c r="D183" s="171" t="s">
        <v>155</v>
      </c>
      <c r="E183" s="373"/>
      <c r="F183" s="655">
        <f t="shared" si="25"/>
        <v>29.45844</v>
      </c>
      <c r="G183" s="655"/>
      <c r="H183" s="655"/>
      <c r="I183" s="655"/>
      <c r="J183" s="655"/>
      <c r="K183" s="655"/>
      <c r="L183" s="655"/>
      <c r="M183" s="146">
        <v>21</v>
      </c>
      <c r="N183" s="146">
        <v>36</v>
      </c>
      <c r="O183" s="165">
        <v>29</v>
      </c>
      <c r="P183" s="165">
        <v>8</v>
      </c>
    </row>
    <row r="184" spans="1:17" ht="19.5" thickBot="1" x14ac:dyDescent="0.35">
      <c r="A184" s="913"/>
      <c r="B184" s="903"/>
      <c r="C184" s="378">
        <v>13</v>
      </c>
      <c r="D184" s="171" t="s">
        <v>156</v>
      </c>
      <c r="E184" s="373"/>
      <c r="F184" s="655">
        <f t="shared" si="25"/>
        <v>55.834019999999995</v>
      </c>
      <c r="G184" s="655"/>
      <c r="H184" s="655"/>
      <c r="I184" s="655"/>
      <c r="J184" s="655"/>
      <c r="K184" s="655"/>
      <c r="L184" s="655"/>
      <c r="M184" s="146">
        <v>38</v>
      </c>
      <c r="N184" s="146">
        <v>46</v>
      </c>
      <c r="O184" s="165">
        <v>79</v>
      </c>
      <c r="P184" s="165">
        <v>19</v>
      </c>
    </row>
    <row r="185" spans="1:17" ht="19.5" thickBot="1" x14ac:dyDescent="0.35">
      <c r="A185" s="913"/>
      <c r="B185" s="903"/>
      <c r="C185" s="378">
        <v>14</v>
      </c>
      <c r="D185" s="171" t="s">
        <v>157</v>
      </c>
      <c r="E185" s="373"/>
      <c r="F185" s="655">
        <f t="shared" si="25"/>
        <v>14.044140000000001</v>
      </c>
      <c r="G185" s="655"/>
      <c r="H185" s="655"/>
      <c r="I185" s="655"/>
      <c r="J185" s="655"/>
      <c r="K185" s="655"/>
      <c r="L185" s="655"/>
      <c r="M185" s="146">
        <v>17</v>
      </c>
      <c r="N185" s="146">
        <v>12</v>
      </c>
      <c r="O185" s="165">
        <v>12</v>
      </c>
      <c r="P185" s="165">
        <v>4</v>
      </c>
    </row>
    <row r="186" spans="1:17" ht="19.5" thickBot="1" x14ac:dyDescent="0.35">
      <c r="A186" s="913"/>
      <c r="B186" s="903"/>
      <c r="C186" s="378">
        <v>15</v>
      </c>
      <c r="D186" s="171" t="s">
        <v>158</v>
      </c>
      <c r="E186" s="373"/>
      <c r="F186" s="655">
        <f t="shared" si="25"/>
        <v>0</v>
      </c>
      <c r="G186" s="655"/>
      <c r="H186" s="655"/>
      <c r="I186" s="655"/>
      <c r="J186" s="655"/>
      <c r="K186" s="655"/>
      <c r="L186" s="655"/>
      <c r="M186" s="146"/>
      <c r="N186" s="146">
        <v>0</v>
      </c>
      <c r="O186" s="165"/>
      <c r="P186" s="165">
        <v>0</v>
      </c>
    </row>
    <row r="187" spans="1:17" ht="19.5" thickBot="1" x14ac:dyDescent="0.35">
      <c r="A187" s="913"/>
      <c r="B187" s="903"/>
      <c r="C187" s="378">
        <v>16</v>
      </c>
      <c r="D187" s="171" t="s">
        <v>159</v>
      </c>
      <c r="E187" s="373"/>
      <c r="F187" s="655">
        <f t="shared" si="25"/>
        <v>15.75684</v>
      </c>
      <c r="G187" s="655"/>
      <c r="H187" s="655"/>
      <c r="I187" s="655"/>
      <c r="J187" s="655"/>
      <c r="K187" s="655"/>
      <c r="L187" s="655"/>
      <c r="M187" s="146">
        <v>12</v>
      </c>
      <c r="N187" s="146">
        <v>9</v>
      </c>
      <c r="O187" s="165">
        <v>25</v>
      </c>
      <c r="P187" s="165">
        <v>11</v>
      </c>
    </row>
    <row r="188" spans="1:17" ht="18.75" thickBot="1" x14ac:dyDescent="0.3">
      <c r="A188" s="913"/>
      <c r="B188" s="903"/>
      <c r="C188" s="383"/>
      <c r="D188" s="182"/>
      <c r="E188" s="399"/>
      <c r="F188" s="655">
        <f t="shared" si="25"/>
        <v>0</v>
      </c>
      <c r="G188" s="655"/>
      <c r="H188" s="655"/>
      <c r="I188" s="655"/>
      <c r="J188" s="655"/>
      <c r="K188" s="655"/>
      <c r="L188" s="655"/>
      <c r="M188" s="183"/>
      <c r="N188" s="182"/>
      <c r="O188" s="182"/>
      <c r="P188" s="182"/>
      <c r="Q188" s="156"/>
    </row>
    <row r="189" spans="1:17" ht="18.75" thickBot="1" x14ac:dyDescent="0.3">
      <c r="A189" s="913"/>
      <c r="B189" s="903"/>
      <c r="C189" s="383"/>
      <c r="D189" s="182"/>
      <c r="E189" s="399"/>
      <c r="F189" s="399"/>
      <c r="G189" s="399"/>
      <c r="H189" s="399"/>
      <c r="I189" s="399"/>
      <c r="J189" s="399"/>
      <c r="K189" s="399"/>
      <c r="L189" s="399"/>
      <c r="M189" s="183"/>
      <c r="N189" s="182"/>
      <c r="O189" s="182"/>
      <c r="P189" s="182"/>
    </row>
    <row r="190" spans="1:17" ht="19.5" thickBot="1" x14ac:dyDescent="0.25">
      <c r="A190" s="913"/>
      <c r="B190" s="903"/>
      <c r="C190" s="378"/>
      <c r="D190" s="3" t="s">
        <v>1186</v>
      </c>
      <c r="E190" s="370"/>
      <c r="F190" s="370"/>
      <c r="G190" s="370"/>
      <c r="H190" s="370"/>
      <c r="I190" s="370"/>
      <c r="J190" s="370"/>
      <c r="K190" s="370"/>
      <c r="L190" s="370"/>
      <c r="M190" s="1">
        <f>SUM(M180:M189)</f>
        <v>104</v>
      </c>
      <c r="N190" s="1">
        <f>SUM(N180:N189)</f>
        <v>129</v>
      </c>
      <c r="O190" s="29">
        <f>SUM(O180:O189)</f>
        <v>168</v>
      </c>
      <c r="P190" s="29">
        <f>SUM(P180:P189)</f>
        <v>59</v>
      </c>
    </row>
    <row r="191" spans="1:17" ht="19.5" thickBot="1" x14ac:dyDescent="0.25">
      <c r="A191" s="913"/>
      <c r="B191" s="903"/>
      <c r="C191" s="378"/>
      <c r="D191" s="3" t="s">
        <v>1188</v>
      </c>
      <c r="E191" s="370"/>
      <c r="F191" s="370"/>
      <c r="G191" s="370"/>
      <c r="H191" s="370"/>
      <c r="I191" s="370"/>
      <c r="J191" s="370"/>
      <c r="K191" s="370"/>
      <c r="L191" s="370"/>
      <c r="M191" s="130">
        <f t="shared" ref="M191:O191" si="26">(M190*1.73*220*0.9)/1000</f>
        <v>35.624159999999996</v>
      </c>
      <c r="N191" s="130">
        <f t="shared" si="26"/>
        <v>44.187659999999994</v>
      </c>
      <c r="O191" s="130">
        <f t="shared" si="26"/>
        <v>57.546719999999993</v>
      </c>
      <c r="P191" s="131"/>
    </row>
    <row r="192" spans="1:17" ht="18.75" thickBot="1" x14ac:dyDescent="0.25">
      <c r="A192" s="914"/>
      <c r="B192" s="904"/>
      <c r="C192" s="378"/>
      <c r="D192" s="3" t="s">
        <v>1190</v>
      </c>
      <c r="E192" s="371"/>
      <c r="F192" s="371"/>
      <c r="G192" s="371"/>
      <c r="H192" s="371"/>
      <c r="I192" s="371"/>
      <c r="J192" s="371"/>
      <c r="K192" s="371"/>
      <c r="L192" s="371"/>
      <c r="M192" s="869">
        <f>(M191+N191+O191)</f>
        <v>137.35853999999998</v>
      </c>
      <c r="N192" s="870"/>
      <c r="O192" s="870"/>
      <c r="P192" s="871"/>
    </row>
    <row r="193" spans="1:17 16384:16384" ht="35.25" customHeight="1" thickBot="1" x14ac:dyDescent="0.25">
      <c r="A193" s="605"/>
      <c r="B193" s="586"/>
      <c r="C193" s="382"/>
      <c r="D193" s="9" t="s">
        <v>53</v>
      </c>
      <c r="E193" s="384"/>
      <c r="F193" s="384"/>
      <c r="G193" s="384"/>
      <c r="H193" s="384"/>
      <c r="I193" s="384"/>
      <c r="J193" s="384"/>
      <c r="K193" s="384"/>
      <c r="L193" s="384"/>
      <c r="M193" s="10">
        <v>265</v>
      </c>
      <c r="N193" s="10">
        <v>278</v>
      </c>
      <c r="O193" s="37">
        <v>288</v>
      </c>
      <c r="P193" s="37">
        <v>91</v>
      </c>
    </row>
    <row r="194" spans="1:17 16384:16384" ht="26.25" thickBot="1" x14ac:dyDescent="0.35">
      <c r="A194" s="181">
        <v>44872</v>
      </c>
      <c r="B194" s="31"/>
      <c r="C194" s="586"/>
      <c r="D194" s="607" t="str">
        <f>HYPERLINK("#Оглавление!h7","&lt;&lt;&lt;&lt;&lt;")</f>
        <v>&lt;&lt;&lt;&lt;&lt;</v>
      </c>
      <c r="E194" s="586"/>
      <c r="F194" s="643"/>
      <c r="G194" s="643"/>
      <c r="H194" s="643"/>
      <c r="I194" s="643"/>
      <c r="J194" s="643"/>
      <c r="K194" s="643"/>
      <c r="L194" s="643"/>
      <c r="M194" s="586"/>
      <c r="N194" s="586"/>
      <c r="O194" s="586"/>
      <c r="P194" s="586"/>
    </row>
    <row r="195" spans="1:17 16384:16384" ht="46.5" customHeight="1" thickBot="1" x14ac:dyDescent="0.25">
      <c r="A195" s="850" t="s">
        <v>1687</v>
      </c>
      <c r="B195" s="872" t="s">
        <v>190</v>
      </c>
      <c r="C195" s="364" t="s">
        <v>1309</v>
      </c>
      <c r="D195" s="132" t="s">
        <v>1224</v>
      </c>
      <c r="E195" s="367" t="s">
        <v>1308</v>
      </c>
      <c r="F195" s="475" t="s">
        <v>1381</v>
      </c>
      <c r="G195" s="475" t="s">
        <v>1415</v>
      </c>
      <c r="H195" s="681" t="s">
        <v>1416</v>
      </c>
      <c r="I195" s="475" t="s">
        <v>1417</v>
      </c>
      <c r="J195" s="681" t="s">
        <v>1319</v>
      </c>
      <c r="K195" s="475" t="s">
        <v>1418</v>
      </c>
      <c r="L195" s="475" t="s">
        <v>1419</v>
      </c>
      <c r="M195" s="135" t="str">
        <f>'Данные по ТП'!C52</f>
        <v>ТМ-400/10</v>
      </c>
      <c r="N195" s="134" t="s">
        <v>1225</v>
      </c>
      <c r="O195" s="133" t="s">
        <v>5</v>
      </c>
      <c r="P195" s="133">
        <f>'Данные по ТП'!F52</f>
        <v>16235</v>
      </c>
    </row>
    <row r="196" spans="1:17 16384:16384" ht="19.5" thickBot="1" x14ac:dyDescent="0.35">
      <c r="A196" s="913"/>
      <c r="B196" s="903"/>
      <c r="C196" s="378">
        <v>2</v>
      </c>
      <c r="D196" s="171" t="s">
        <v>888</v>
      </c>
      <c r="E196" s="373"/>
      <c r="F196" s="655">
        <f>((O196*1.73*220*0.9)/1000)+((N196*1.73*220*0.9)/1000)+((M196*1.73*220*0.9)/1000)</f>
        <v>0</v>
      </c>
      <c r="G196" s="845"/>
      <c r="H196" s="845"/>
      <c r="I196" s="845"/>
      <c r="J196" s="845"/>
      <c r="K196" s="845"/>
      <c r="L196" s="845"/>
      <c r="M196" s="146">
        <v>0</v>
      </c>
      <c r="N196" s="146">
        <v>0</v>
      </c>
      <c r="O196" s="165">
        <v>0</v>
      </c>
      <c r="P196" s="165">
        <v>0</v>
      </c>
    </row>
    <row r="197" spans="1:17 16384:16384" ht="19.5" thickBot="1" x14ac:dyDescent="0.35">
      <c r="A197" s="913"/>
      <c r="B197" s="903"/>
      <c r="C197" s="378">
        <v>4</v>
      </c>
      <c r="D197" s="171" t="s">
        <v>160</v>
      </c>
      <c r="E197" s="373"/>
      <c r="F197" s="655">
        <f t="shared" ref="F197:F202" si="27">((O197*1.73*220*0.9)/1000)+((N197*1.73*220*0.9)/1000)+((M197*1.73*220*0.9)/1000)</f>
        <v>9.9336599999999997</v>
      </c>
      <c r="G197" s="846"/>
      <c r="H197" s="846"/>
      <c r="I197" s="846"/>
      <c r="J197" s="846"/>
      <c r="K197" s="846"/>
      <c r="L197" s="846"/>
      <c r="M197" s="146">
        <v>0</v>
      </c>
      <c r="N197" s="146">
        <v>29</v>
      </c>
      <c r="O197" s="165">
        <v>0</v>
      </c>
      <c r="P197" s="165">
        <v>29</v>
      </c>
    </row>
    <row r="198" spans="1:17 16384:16384" ht="19.5" thickBot="1" x14ac:dyDescent="0.35">
      <c r="A198" s="913"/>
      <c r="B198" s="903"/>
      <c r="C198" s="378">
        <v>6</v>
      </c>
      <c r="D198" s="171" t="s">
        <v>161</v>
      </c>
      <c r="E198" s="373"/>
      <c r="F198" s="655">
        <f t="shared" si="27"/>
        <v>0</v>
      </c>
      <c r="G198" s="655"/>
      <c r="H198" s="655"/>
      <c r="I198" s="655"/>
      <c r="J198" s="655"/>
      <c r="K198" s="655"/>
      <c r="L198" s="655"/>
      <c r="M198" s="146">
        <v>0</v>
      </c>
      <c r="N198" s="146">
        <v>0</v>
      </c>
      <c r="O198" s="165">
        <v>0</v>
      </c>
      <c r="P198" s="165">
        <v>0</v>
      </c>
    </row>
    <row r="199" spans="1:17 16384:16384" ht="19.5" thickBot="1" x14ac:dyDescent="0.35">
      <c r="A199" s="913"/>
      <c r="B199" s="903"/>
      <c r="C199" s="378">
        <v>7</v>
      </c>
      <c r="D199" s="171" t="s">
        <v>162</v>
      </c>
      <c r="E199" s="373"/>
      <c r="F199" s="655">
        <f t="shared" si="27"/>
        <v>0</v>
      </c>
      <c r="G199" s="655"/>
      <c r="H199" s="655"/>
      <c r="I199" s="655"/>
      <c r="J199" s="655"/>
      <c r="K199" s="655"/>
      <c r="L199" s="655"/>
      <c r="M199" s="146">
        <v>0</v>
      </c>
      <c r="N199" s="146">
        <v>0</v>
      </c>
      <c r="O199" s="165">
        <v>0</v>
      </c>
      <c r="P199" s="165">
        <v>0</v>
      </c>
    </row>
    <row r="200" spans="1:17 16384:16384" ht="19.5" thickBot="1" x14ac:dyDescent="0.35">
      <c r="A200" s="913"/>
      <c r="B200" s="903"/>
      <c r="C200" s="378">
        <v>8</v>
      </c>
      <c r="D200" s="171" t="s">
        <v>163</v>
      </c>
      <c r="E200" s="373"/>
      <c r="F200" s="655">
        <f t="shared" si="27"/>
        <v>7.5358799999999988</v>
      </c>
      <c r="G200" s="655"/>
      <c r="H200" s="655"/>
      <c r="I200" s="655"/>
      <c r="J200" s="655"/>
      <c r="K200" s="655"/>
      <c r="L200" s="655"/>
      <c r="M200" s="146">
        <v>7</v>
      </c>
      <c r="N200" s="146">
        <v>9</v>
      </c>
      <c r="O200" s="165">
        <v>6</v>
      </c>
      <c r="P200" s="165">
        <v>2</v>
      </c>
    </row>
    <row r="201" spans="1:17 16384:16384" ht="18.75" thickBot="1" x14ac:dyDescent="0.3">
      <c r="A201" s="913"/>
      <c r="B201" s="903"/>
      <c r="C201" s="383"/>
      <c r="D201" s="182"/>
      <c r="E201" s="399"/>
      <c r="F201" s="655">
        <f t="shared" si="27"/>
        <v>0</v>
      </c>
      <c r="G201" s="655"/>
      <c r="H201" s="655"/>
      <c r="I201" s="655"/>
      <c r="J201" s="655"/>
      <c r="K201" s="655"/>
      <c r="L201" s="655"/>
      <c r="M201" s="183"/>
      <c r="N201" s="182"/>
      <c r="O201" s="182"/>
      <c r="P201" s="182"/>
    </row>
    <row r="202" spans="1:17 16384:16384" ht="18.75" thickBot="1" x14ac:dyDescent="0.3">
      <c r="A202" s="913"/>
      <c r="B202" s="903"/>
      <c r="C202" s="378"/>
      <c r="D202" s="404"/>
      <c r="E202" s="373"/>
      <c r="F202" s="655">
        <f t="shared" si="27"/>
        <v>0</v>
      </c>
      <c r="G202" s="655"/>
      <c r="H202" s="655"/>
      <c r="I202" s="655"/>
      <c r="J202" s="655"/>
      <c r="K202" s="655"/>
      <c r="L202" s="655"/>
      <c r="M202" s="405"/>
      <c r="N202" s="404"/>
      <c r="O202" s="406"/>
      <c r="P202" s="406"/>
      <c r="Q202" s="156"/>
    </row>
    <row r="203" spans="1:17 16384:16384" ht="19.5" thickBot="1" x14ac:dyDescent="0.25">
      <c r="A203" s="913"/>
      <c r="B203" s="903"/>
      <c r="C203" s="378"/>
      <c r="D203" s="3" t="s">
        <v>1187</v>
      </c>
      <c r="E203" s="370"/>
      <c r="F203" s="655"/>
      <c r="G203" s="655"/>
      <c r="H203" s="655"/>
      <c r="I203" s="655"/>
      <c r="J203" s="655"/>
      <c r="K203" s="655"/>
      <c r="L203" s="655"/>
      <c r="M203" s="1">
        <f>SUM(M196:M202)</f>
        <v>7</v>
      </c>
      <c r="N203" s="1">
        <f>SUM(N196:N202)</f>
        <v>38</v>
      </c>
      <c r="O203" s="29">
        <f>SUM(O196:O202)</f>
        <v>6</v>
      </c>
      <c r="P203" s="29">
        <f>SUM(P196:P202)</f>
        <v>31</v>
      </c>
    </row>
    <row r="204" spans="1:17 16384:16384" ht="19.5" thickBot="1" x14ac:dyDescent="0.25">
      <c r="A204" s="913"/>
      <c r="B204" s="903"/>
      <c r="C204" s="378"/>
      <c r="D204" s="3" t="s">
        <v>1188</v>
      </c>
      <c r="E204" s="370"/>
      <c r="F204" s="370"/>
      <c r="G204" s="370"/>
      <c r="H204" s="370"/>
      <c r="I204" s="370"/>
      <c r="J204" s="370"/>
      <c r="K204" s="370"/>
      <c r="L204" s="370"/>
      <c r="M204" s="130">
        <f t="shared" ref="M204:O204" si="28">(M203*1.73*220*0.9)/1000</f>
        <v>2.3977799999999996</v>
      </c>
      <c r="N204" s="130">
        <f t="shared" si="28"/>
        <v>13.01652</v>
      </c>
      <c r="O204" s="130">
        <f t="shared" si="28"/>
        <v>2.05524</v>
      </c>
      <c r="P204" s="131"/>
    </row>
    <row r="205" spans="1:17 16384:16384" ht="18.75" thickBot="1" x14ac:dyDescent="0.25">
      <c r="A205" s="913"/>
      <c r="B205" s="903"/>
      <c r="C205" s="378"/>
      <c r="D205" s="3" t="s">
        <v>1189</v>
      </c>
      <c r="E205" s="371"/>
      <c r="F205" s="371"/>
      <c r="G205" s="371"/>
      <c r="H205" s="371"/>
      <c r="I205" s="371"/>
      <c r="J205" s="371"/>
      <c r="K205" s="371"/>
      <c r="L205" s="371"/>
      <c r="M205" s="869">
        <f>(M204+N204+O204)</f>
        <v>17.469539999999999</v>
      </c>
      <c r="N205" s="870"/>
      <c r="O205" s="870"/>
      <c r="P205" s="871"/>
    </row>
    <row r="206" spans="1:17 16384:16384" ht="19.5" thickBot="1" x14ac:dyDescent="0.35">
      <c r="A206" s="913"/>
      <c r="B206" s="903"/>
      <c r="C206" s="381"/>
      <c r="D206" s="915"/>
      <c r="E206" s="916"/>
      <c r="F206" s="916"/>
      <c r="G206" s="916"/>
      <c r="H206" s="916"/>
      <c r="I206" s="916"/>
      <c r="J206" s="916"/>
      <c r="K206" s="916"/>
      <c r="L206" s="916"/>
      <c r="M206" s="916"/>
      <c r="N206" s="916"/>
      <c r="O206" s="916"/>
      <c r="P206" s="917"/>
    </row>
    <row r="207" spans="1:17 16384:16384" ht="54.75" thickBot="1" x14ac:dyDescent="0.25">
      <c r="A207" s="913"/>
      <c r="B207" s="903"/>
      <c r="C207" s="364" t="s">
        <v>1309</v>
      </c>
      <c r="D207" s="123" t="s">
        <v>1200</v>
      </c>
      <c r="E207" s="367" t="s">
        <v>1308</v>
      </c>
      <c r="F207" s="475" t="s">
        <v>1381</v>
      </c>
      <c r="G207" s="475" t="s">
        <v>1415</v>
      </c>
      <c r="H207" s="681" t="s">
        <v>1416</v>
      </c>
      <c r="I207" s="475" t="s">
        <v>1417</v>
      </c>
      <c r="J207" s="681" t="s">
        <v>1319</v>
      </c>
      <c r="K207" s="475" t="s">
        <v>1418</v>
      </c>
      <c r="L207" s="475" t="s">
        <v>1419</v>
      </c>
      <c r="M207" s="124" t="str">
        <f>'Данные по ТП'!C53</f>
        <v>ТМ-400/10</v>
      </c>
      <c r="N207" s="125" t="s">
        <v>1225</v>
      </c>
      <c r="O207" s="124" t="s">
        <v>5</v>
      </c>
      <c r="P207" s="126">
        <f>'Данные по ТП'!F53</f>
        <v>72158</v>
      </c>
    </row>
    <row r="208" spans="1:17 16384:16384" ht="19.5" thickBot="1" x14ac:dyDescent="0.35">
      <c r="A208" s="913"/>
      <c r="B208" s="903"/>
      <c r="C208" s="378">
        <v>10</v>
      </c>
      <c r="D208" s="171" t="s">
        <v>164</v>
      </c>
      <c r="E208" s="373"/>
      <c r="F208" s="655">
        <f>((O208*1.73*220*0.9)/1000)+((N208*1.73*220*0.9)/1000)+((M208*1.73*220*0.9)/1000)</f>
        <v>0</v>
      </c>
      <c r="G208" s="845">
        <v>237</v>
      </c>
      <c r="H208" s="845">
        <v>231</v>
      </c>
      <c r="I208" s="845">
        <v>235</v>
      </c>
      <c r="J208" s="845">
        <v>407</v>
      </c>
      <c r="K208" s="845">
        <v>404</v>
      </c>
      <c r="L208" s="845">
        <v>403</v>
      </c>
      <c r="M208" s="146">
        <v>0</v>
      </c>
      <c r="N208" s="146">
        <v>0</v>
      </c>
      <c r="O208" s="165">
        <v>0</v>
      </c>
      <c r="P208" s="165">
        <v>0</v>
      </c>
      <c r="XFD208">
        <f>SUM(M208:XFC208)</f>
        <v>0</v>
      </c>
    </row>
    <row r="209" spans="1:17 16384:16384" ht="19.5" thickBot="1" x14ac:dyDescent="0.35">
      <c r="A209" s="913"/>
      <c r="B209" s="903"/>
      <c r="C209" s="378">
        <v>11</v>
      </c>
      <c r="D209" s="171" t="s">
        <v>784</v>
      </c>
      <c r="E209" s="373"/>
      <c r="F209" s="655">
        <f t="shared" ref="F209:F215" si="29">((O209*1.73*220*0.9)/1000)+((N209*1.73*220*0.9)/1000)+((M209*1.73*220*0.9)/1000)</f>
        <v>0</v>
      </c>
      <c r="G209" s="846"/>
      <c r="H209" s="846"/>
      <c r="I209" s="846"/>
      <c r="J209" s="846"/>
      <c r="K209" s="846"/>
      <c r="L209" s="846"/>
      <c r="M209" s="146">
        <v>0</v>
      </c>
      <c r="N209" s="146">
        <v>0</v>
      </c>
      <c r="O209" s="165">
        <v>0</v>
      </c>
      <c r="P209" s="165">
        <v>0</v>
      </c>
      <c r="XFD209">
        <f>SUM(M209:XFC209)</f>
        <v>0</v>
      </c>
    </row>
    <row r="210" spans="1:17 16384:16384" ht="19.5" thickBot="1" x14ac:dyDescent="0.35">
      <c r="A210" s="913"/>
      <c r="B210" s="903"/>
      <c r="C210" s="378">
        <v>14</v>
      </c>
      <c r="D210" s="171" t="s">
        <v>165</v>
      </c>
      <c r="E210" s="373"/>
      <c r="F210" s="655">
        <f t="shared" si="29"/>
        <v>50.695920000000001</v>
      </c>
      <c r="G210" s="655"/>
      <c r="H210" s="655"/>
      <c r="I210" s="655"/>
      <c r="J210" s="655"/>
      <c r="K210" s="655"/>
      <c r="L210" s="655"/>
      <c r="M210" s="146">
        <v>51</v>
      </c>
      <c r="N210" s="146">
        <v>48</v>
      </c>
      <c r="O210" s="165">
        <v>49</v>
      </c>
      <c r="P210" s="165">
        <v>14</v>
      </c>
      <c r="XFD210">
        <f>SUM(M210:XFC210)</f>
        <v>162</v>
      </c>
    </row>
    <row r="211" spans="1:17 16384:16384" ht="19.5" thickBot="1" x14ac:dyDescent="0.35">
      <c r="A211" s="913"/>
      <c r="B211" s="903"/>
      <c r="C211" s="378">
        <v>15</v>
      </c>
      <c r="D211" s="171" t="s">
        <v>166</v>
      </c>
      <c r="E211" s="373"/>
      <c r="F211" s="655">
        <f t="shared" si="29"/>
        <v>39.734639999999999</v>
      </c>
      <c r="G211" s="655"/>
      <c r="H211" s="655"/>
      <c r="I211" s="655"/>
      <c r="J211" s="655"/>
      <c r="K211" s="655"/>
      <c r="L211" s="655"/>
      <c r="M211" s="146">
        <v>29</v>
      </c>
      <c r="N211" s="146">
        <v>47</v>
      </c>
      <c r="O211" s="165">
        <v>40</v>
      </c>
      <c r="P211" s="165">
        <v>9</v>
      </c>
      <c r="XFD211">
        <f>SUM(M211:XFC211)</f>
        <v>125</v>
      </c>
    </row>
    <row r="212" spans="1:17 16384:16384" ht="19.5" thickBot="1" x14ac:dyDescent="0.35">
      <c r="A212" s="913"/>
      <c r="B212" s="903"/>
      <c r="C212" s="378">
        <v>16</v>
      </c>
      <c r="D212" s="171" t="s">
        <v>167</v>
      </c>
      <c r="E212" s="373"/>
      <c r="F212" s="655">
        <f t="shared" si="29"/>
        <v>60.629580000000004</v>
      </c>
      <c r="G212" s="655"/>
      <c r="H212" s="655"/>
      <c r="I212" s="655"/>
      <c r="J212" s="655"/>
      <c r="K212" s="655"/>
      <c r="L212" s="655"/>
      <c r="M212" s="146">
        <v>53</v>
      </c>
      <c r="N212" s="146">
        <v>87</v>
      </c>
      <c r="O212" s="165">
        <v>37</v>
      </c>
      <c r="P212" s="165">
        <v>29</v>
      </c>
      <c r="XFD212">
        <f>SUM(M212:XFC212)</f>
        <v>206</v>
      </c>
    </row>
    <row r="213" spans="1:17 16384:16384" ht="19.5" thickBot="1" x14ac:dyDescent="0.35">
      <c r="A213" s="913"/>
      <c r="B213" s="903"/>
      <c r="C213" s="378"/>
      <c r="D213" s="171"/>
      <c r="E213" s="373"/>
      <c r="F213" s="655">
        <f t="shared" si="29"/>
        <v>0</v>
      </c>
      <c r="G213" s="655"/>
      <c r="H213" s="655"/>
      <c r="I213" s="655"/>
      <c r="J213" s="655"/>
      <c r="K213" s="655"/>
      <c r="L213" s="655"/>
      <c r="M213" s="183"/>
      <c r="N213" s="182"/>
      <c r="O213" s="182"/>
      <c r="P213" s="182"/>
    </row>
    <row r="214" spans="1:17 16384:16384" ht="18.75" thickBot="1" x14ac:dyDescent="0.3">
      <c r="A214" s="913"/>
      <c r="B214" s="903"/>
      <c r="C214" s="383"/>
      <c r="D214" s="182"/>
      <c r="E214" s="399"/>
      <c r="F214" s="655">
        <f t="shared" si="29"/>
        <v>0</v>
      </c>
      <c r="G214" s="655"/>
      <c r="H214" s="655"/>
      <c r="I214" s="655"/>
      <c r="J214" s="655"/>
      <c r="K214" s="655"/>
      <c r="L214" s="655"/>
      <c r="M214" s="183"/>
      <c r="N214" s="182"/>
      <c r="O214" s="182"/>
      <c r="P214" s="182"/>
      <c r="Q214" s="156"/>
    </row>
    <row r="215" spans="1:17 16384:16384" ht="18.75" thickBot="1" x14ac:dyDescent="0.3">
      <c r="A215" s="913"/>
      <c r="B215" s="903"/>
      <c r="C215" s="383"/>
      <c r="D215" s="182"/>
      <c r="E215" s="399"/>
      <c r="F215" s="655">
        <f t="shared" si="29"/>
        <v>0</v>
      </c>
      <c r="G215" s="655"/>
      <c r="H215" s="655"/>
      <c r="I215" s="655"/>
      <c r="J215" s="655"/>
      <c r="K215" s="655"/>
      <c r="L215" s="655"/>
      <c r="M215" s="183"/>
      <c r="N215" s="182"/>
      <c r="O215" s="182"/>
      <c r="P215" s="182"/>
    </row>
    <row r="216" spans="1:17 16384:16384" ht="19.5" thickBot="1" x14ac:dyDescent="0.25">
      <c r="A216" s="913"/>
      <c r="B216" s="903"/>
      <c r="C216" s="378"/>
      <c r="D216" s="3" t="s">
        <v>1186</v>
      </c>
      <c r="E216" s="370"/>
      <c r="F216" s="370"/>
      <c r="G216" s="370"/>
      <c r="H216" s="370"/>
      <c r="I216" s="370"/>
      <c r="J216" s="370"/>
      <c r="K216" s="370"/>
      <c r="L216" s="370"/>
      <c r="M216" s="78">
        <f>SUM(M208:M215)</f>
        <v>133</v>
      </c>
      <c r="N216" s="78">
        <f>SUM(N208:N215)</f>
        <v>182</v>
      </c>
      <c r="O216" s="79">
        <f>SUM(O208:O215)</f>
        <v>126</v>
      </c>
      <c r="P216" s="79">
        <f>SUM(P208:P215)</f>
        <v>52</v>
      </c>
      <c r="XFD216">
        <f>SUM(M216:XFC216)</f>
        <v>493</v>
      </c>
    </row>
    <row r="217" spans="1:17 16384:16384" ht="19.5" thickBot="1" x14ac:dyDescent="0.25">
      <c r="A217" s="913"/>
      <c r="B217" s="903"/>
      <c r="C217" s="378"/>
      <c r="D217" s="3" t="s">
        <v>1188</v>
      </c>
      <c r="E217" s="370"/>
      <c r="F217" s="370"/>
      <c r="G217" s="370"/>
      <c r="H217" s="370"/>
      <c r="I217" s="370"/>
      <c r="J217" s="370"/>
      <c r="K217" s="370"/>
      <c r="L217" s="370"/>
      <c r="M217" s="130">
        <f t="shared" ref="M217:O217" si="30">(M216*1.73*220*0.9)/1000</f>
        <v>45.557820000000007</v>
      </c>
      <c r="N217" s="130">
        <f t="shared" si="30"/>
        <v>62.342280000000002</v>
      </c>
      <c r="O217" s="130">
        <f t="shared" si="30"/>
        <v>43.160040000000002</v>
      </c>
      <c r="P217" s="131"/>
    </row>
    <row r="218" spans="1:17 16384:16384" ht="18.75" thickBot="1" x14ac:dyDescent="0.25">
      <c r="A218" s="914"/>
      <c r="B218" s="904"/>
      <c r="C218" s="378"/>
      <c r="D218" s="3" t="s">
        <v>1190</v>
      </c>
      <c r="E218" s="371"/>
      <c r="F218" s="371"/>
      <c r="G218" s="371"/>
      <c r="H218" s="371"/>
      <c r="I218" s="371"/>
      <c r="J218" s="371"/>
      <c r="K218" s="371"/>
      <c r="L218" s="371"/>
      <c r="M218" s="869">
        <f>(M217+N217+O217)</f>
        <v>151.06014000000002</v>
      </c>
      <c r="N218" s="870"/>
      <c r="O218" s="870"/>
      <c r="P218" s="871"/>
    </row>
    <row r="219" spans="1:17 16384:16384" ht="21.75" customHeight="1" thickBot="1" x14ac:dyDescent="0.25">
      <c r="A219" s="604"/>
      <c r="B219" s="586"/>
      <c r="C219" s="382"/>
      <c r="D219" s="9" t="s">
        <v>53</v>
      </c>
      <c r="E219" s="384"/>
      <c r="F219" s="384"/>
      <c r="G219" s="384"/>
      <c r="H219" s="384"/>
      <c r="I219" s="384"/>
      <c r="J219" s="384"/>
      <c r="K219" s="384"/>
      <c r="L219" s="384"/>
      <c r="M219" s="10">
        <v>106</v>
      </c>
      <c r="N219" s="10">
        <v>234</v>
      </c>
      <c r="O219" s="37">
        <v>94</v>
      </c>
      <c r="P219" s="37">
        <v>86</v>
      </c>
    </row>
    <row r="220" spans="1:17 16384:16384" ht="36" customHeight="1" thickBot="1" x14ac:dyDescent="0.35">
      <c r="A220" s="181">
        <v>44872</v>
      </c>
      <c r="B220" s="31"/>
      <c r="C220" s="586"/>
      <c r="D220" s="607" t="str">
        <f>HYPERLINK("#Оглавление!h7","&lt;&lt;&lt;&lt;&lt;")</f>
        <v>&lt;&lt;&lt;&lt;&lt;</v>
      </c>
      <c r="E220" s="586"/>
      <c r="F220" s="643"/>
      <c r="G220" s="643"/>
      <c r="H220" s="643"/>
      <c r="I220" s="643"/>
      <c r="J220" s="643"/>
      <c r="K220" s="643"/>
      <c r="L220" s="643"/>
      <c r="M220" s="586"/>
      <c r="N220" s="586"/>
      <c r="O220" s="586"/>
      <c r="P220" s="586"/>
    </row>
    <row r="221" spans="1:17 16384:16384" ht="47.25" customHeight="1" thickBot="1" x14ac:dyDescent="0.25">
      <c r="A221" s="850" t="s">
        <v>1687</v>
      </c>
      <c r="B221" s="872" t="s">
        <v>191</v>
      </c>
      <c r="C221" s="364" t="s">
        <v>1309</v>
      </c>
      <c r="D221" s="153" t="s">
        <v>1224</v>
      </c>
      <c r="E221" s="367" t="s">
        <v>1308</v>
      </c>
      <c r="F221" s="475" t="s">
        <v>1381</v>
      </c>
      <c r="G221" s="475" t="s">
        <v>1415</v>
      </c>
      <c r="H221" s="681" t="s">
        <v>1416</v>
      </c>
      <c r="I221" s="475" t="s">
        <v>1417</v>
      </c>
      <c r="J221" s="681" t="s">
        <v>1319</v>
      </c>
      <c r="K221" s="475" t="s">
        <v>1418</v>
      </c>
      <c r="L221" s="475" t="s">
        <v>1419</v>
      </c>
      <c r="M221" s="135" t="str">
        <f>'Данные по ТП'!C54</f>
        <v>ТМ-630/10</v>
      </c>
      <c r="N221" s="134" t="s">
        <v>1225</v>
      </c>
      <c r="O221" s="133" t="s">
        <v>5</v>
      </c>
      <c r="P221" s="133">
        <f>'Данные по ТП'!F54</f>
        <v>65896</v>
      </c>
    </row>
    <row r="222" spans="1:17 16384:16384" ht="24" customHeight="1" thickBot="1" x14ac:dyDescent="0.35">
      <c r="A222" s="913"/>
      <c r="B222" s="903"/>
      <c r="C222" s="378">
        <v>1</v>
      </c>
      <c r="D222" s="171" t="s">
        <v>168</v>
      </c>
      <c r="E222" s="373"/>
      <c r="F222" s="655">
        <f>((O222*1.73*220*0.9)/1000)+((N222*1.73*220*0.9)/1000)+((M222*1.73*220*0.9)/1000)</f>
        <v>23.292719999999999</v>
      </c>
      <c r="G222" s="845">
        <v>227</v>
      </c>
      <c r="H222" s="845">
        <v>225</v>
      </c>
      <c r="I222" s="845">
        <v>229</v>
      </c>
      <c r="J222" s="845">
        <v>401</v>
      </c>
      <c r="K222" s="845">
        <v>400</v>
      </c>
      <c r="L222" s="845">
        <v>401</v>
      </c>
      <c r="M222" s="146">
        <v>21</v>
      </c>
      <c r="N222" s="146">
        <v>23</v>
      </c>
      <c r="O222" s="165">
        <v>24</v>
      </c>
      <c r="P222" s="165">
        <v>7</v>
      </c>
    </row>
    <row r="223" spans="1:17 16384:16384" ht="19.5" thickBot="1" x14ac:dyDescent="0.35">
      <c r="A223" s="913"/>
      <c r="B223" s="903"/>
      <c r="C223" s="378">
        <v>2</v>
      </c>
      <c r="D223" s="171" t="s">
        <v>169</v>
      </c>
      <c r="E223" s="373"/>
      <c r="F223" s="655">
        <f t="shared" ref="F223:F229" si="31">((O223*1.73*220*0.9)/1000)+((N223*1.73*220*0.9)/1000)+((M223*1.73*220*0.9)/1000)</f>
        <v>13.01652</v>
      </c>
      <c r="G223" s="846"/>
      <c r="H223" s="846"/>
      <c r="I223" s="846"/>
      <c r="J223" s="846"/>
      <c r="K223" s="846"/>
      <c r="L223" s="846"/>
      <c r="M223" s="146">
        <v>9</v>
      </c>
      <c r="N223" s="146">
        <v>13</v>
      </c>
      <c r="O223" s="165">
        <v>16</v>
      </c>
      <c r="P223" s="165">
        <v>6</v>
      </c>
    </row>
    <row r="224" spans="1:17 16384:16384" ht="19.5" thickBot="1" x14ac:dyDescent="0.35">
      <c r="A224" s="913"/>
      <c r="B224" s="903"/>
      <c r="C224" s="378">
        <v>3</v>
      </c>
      <c r="D224" s="171" t="s">
        <v>1569</v>
      </c>
      <c r="E224" s="373"/>
      <c r="F224" s="655">
        <f t="shared" si="31"/>
        <v>20.209859999999999</v>
      </c>
      <c r="G224" s="655"/>
      <c r="H224" s="655"/>
      <c r="I224" s="655"/>
      <c r="J224" s="655"/>
      <c r="K224" s="655"/>
      <c r="L224" s="655"/>
      <c r="M224" s="146">
        <v>31</v>
      </c>
      <c r="N224" s="146">
        <v>11</v>
      </c>
      <c r="O224" s="165">
        <v>17</v>
      </c>
      <c r="P224" s="165">
        <v>12</v>
      </c>
    </row>
    <row r="225" spans="1:17" ht="19.5" thickBot="1" x14ac:dyDescent="0.35">
      <c r="A225" s="913"/>
      <c r="B225" s="903"/>
      <c r="C225" s="378">
        <v>4</v>
      </c>
      <c r="D225" s="171" t="s">
        <v>889</v>
      </c>
      <c r="E225" s="373"/>
      <c r="F225" s="655">
        <f t="shared" si="31"/>
        <v>38.70702</v>
      </c>
      <c r="G225" s="655"/>
      <c r="H225" s="655"/>
      <c r="I225" s="655"/>
      <c r="J225" s="655"/>
      <c r="K225" s="655"/>
      <c r="L225" s="655"/>
      <c r="M225" s="146">
        <v>44</v>
      </c>
      <c r="N225" s="146">
        <v>29</v>
      </c>
      <c r="O225" s="165">
        <v>40</v>
      </c>
      <c r="P225" s="165">
        <v>12</v>
      </c>
    </row>
    <row r="226" spans="1:17" ht="19.5" thickBot="1" x14ac:dyDescent="0.35">
      <c r="A226" s="913"/>
      <c r="B226" s="903"/>
      <c r="C226" s="378">
        <v>5</v>
      </c>
      <c r="D226" s="171" t="s">
        <v>170</v>
      </c>
      <c r="E226" s="373"/>
      <c r="F226" s="655">
        <f t="shared" si="31"/>
        <v>1.02762</v>
      </c>
      <c r="G226" s="655"/>
      <c r="H226" s="655"/>
      <c r="I226" s="655"/>
      <c r="J226" s="655"/>
      <c r="K226" s="655"/>
      <c r="L226" s="655"/>
      <c r="M226" s="146">
        <v>3</v>
      </c>
      <c r="N226" s="146">
        <v>0</v>
      </c>
      <c r="O226" s="165">
        <v>0</v>
      </c>
      <c r="P226" s="165">
        <v>3</v>
      </c>
    </row>
    <row r="227" spans="1:17" ht="19.5" thickBot="1" x14ac:dyDescent="0.35">
      <c r="A227" s="913"/>
      <c r="B227" s="903"/>
      <c r="C227" s="378">
        <v>6</v>
      </c>
      <c r="D227" s="171" t="s">
        <v>978</v>
      </c>
      <c r="E227" s="373"/>
      <c r="F227" s="655">
        <f t="shared" si="31"/>
        <v>0</v>
      </c>
      <c r="G227" s="655"/>
      <c r="H227" s="655"/>
      <c r="I227" s="655"/>
      <c r="J227" s="655"/>
      <c r="K227" s="655"/>
      <c r="L227" s="655"/>
      <c r="M227" s="146">
        <v>0</v>
      </c>
      <c r="N227" s="146">
        <v>0</v>
      </c>
      <c r="O227" s="165">
        <v>0</v>
      </c>
      <c r="P227" s="165">
        <v>0</v>
      </c>
    </row>
    <row r="228" spans="1:17" ht="19.5" thickBot="1" x14ac:dyDescent="0.35">
      <c r="A228" s="913"/>
      <c r="B228" s="903"/>
      <c r="C228" s="378">
        <v>7</v>
      </c>
      <c r="D228" s="171" t="s">
        <v>890</v>
      </c>
      <c r="E228" s="373"/>
      <c r="F228" s="655">
        <f t="shared" si="31"/>
        <v>0</v>
      </c>
      <c r="G228" s="655"/>
      <c r="H228" s="655"/>
      <c r="I228" s="655"/>
      <c r="J228" s="655"/>
      <c r="K228" s="655"/>
      <c r="L228" s="655"/>
      <c r="M228" s="146">
        <v>0</v>
      </c>
      <c r="N228" s="146">
        <v>0</v>
      </c>
      <c r="O228" s="165">
        <v>0</v>
      </c>
      <c r="P228" s="165">
        <v>0</v>
      </c>
    </row>
    <row r="229" spans="1:17" ht="19.5" thickBot="1" x14ac:dyDescent="0.35">
      <c r="A229" s="913"/>
      <c r="B229" s="903"/>
      <c r="C229" s="378">
        <v>8</v>
      </c>
      <c r="D229" s="171" t="s">
        <v>891</v>
      </c>
      <c r="E229" s="373"/>
      <c r="F229" s="655">
        <f t="shared" si="31"/>
        <v>9.5911199999999983</v>
      </c>
      <c r="G229" s="655"/>
      <c r="H229" s="655"/>
      <c r="I229" s="655"/>
      <c r="J229" s="655"/>
      <c r="K229" s="655"/>
      <c r="L229" s="655"/>
      <c r="M229" s="146">
        <v>28</v>
      </c>
      <c r="N229" s="146">
        <v>0</v>
      </c>
      <c r="O229" s="165">
        <v>0</v>
      </c>
      <c r="P229" s="165">
        <v>28</v>
      </c>
    </row>
    <row r="230" spans="1:17" ht="18.75" thickBot="1" x14ac:dyDescent="0.3">
      <c r="A230" s="913"/>
      <c r="B230" s="903"/>
      <c r="C230" s="383"/>
      <c r="D230" s="182"/>
      <c r="E230" s="399"/>
      <c r="F230" s="399"/>
      <c r="G230" s="399"/>
      <c r="H230" s="399"/>
      <c r="I230" s="399"/>
      <c r="J230" s="399"/>
      <c r="K230" s="399"/>
      <c r="L230" s="399"/>
      <c r="M230" s="183"/>
      <c r="N230" s="182"/>
      <c r="O230" s="182"/>
      <c r="P230" s="182"/>
      <c r="Q230" s="156"/>
    </row>
    <row r="231" spans="1:17" ht="18.75" thickBot="1" x14ac:dyDescent="0.3">
      <c r="A231" s="913"/>
      <c r="B231" s="903"/>
      <c r="C231" s="383"/>
      <c r="D231" s="182"/>
      <c r="E231" s="399"/>
      <c r="F231" s="399"/>
      <c r="G231" s="399"/>
      <c r="H231" s="399"/>
      <c r="I231" s="399"/>
      <c r="J231" s="399"/>
      <c r="K231" s="399"/>
      <c r="L231" s="399"/>
      <c r="M231" s="183"/>
      <c r="N231" s="182"/>
      <c r="O231" s="182"/>
      <c r="P231" s="182"/>
      <c r="Q231" s="156"/>
    </row>
    <row r="232" spans="1:17" ht="19.5" thickBot="1" x14ac:dyDescent="0.25">
      <c r="A232" s="913"/>
      <c r="B232" s="903"/>
      <c r="C232" s="378"/>
      <c r="D232" s="3" t="s">
        <v>1187</v>
      </c>
      <c r="E232" s="370"/>
      <c r="F232" s="370"/>
      <c r="G232" s="370"/>
      <c r="H232" s="370"/>
      <c r="I232" s="370"/>
      <c r="J232" s="370"/>
      <c r="K232" s="370"/>
      <c r="L232" s="370"/>
      <c r="M232" s="1">
        <f>SUM(M222:M231)</f>
        <v>136</v>
      </c>
      <c r="N232" s="1">
        <f>SUM(N222:N231)</f>
        <v>76</v>
      </c>
      <c r="O232" s="29">
        <f>SUM(O222:O231)</f>
        <v>97</v>
      </c>
      <c r="P232" s="29">
        <f>SUM(P222:P231)</f>
        <v>68</v>
      </c>
      <c r="Q232" s="156"/>
    </row>
    <row r="233" spans="1:17" ht="19.5" thickBot="1" x14ac:dyDescent="0.25">
      <c r="A233" s="913"/>
      <c r="B233" s="903"/>
      <c r="C233" s="378"/>
      <c r="D233" s="3" t="s">
        <v>1188</v>
      </c>
      <c r="E233" s="370"/>
      <c r="F233" s="370"/>
      <c r="G233" s="370"/>
      <c r="H233" s="370"/>
      <c r="I233" s="370"/>
      <c r="J233" s="370"/>
      <c r="K233" s="370"/>
      <c r="L233" s="370"/>
      <c r="M233" s="130">
        <f t="shared" ref="M233:O233" si="32">(M232*1.73*220*0.9)/1000</f>
        <v>46.585440000000006</v>
      </c>
      <c r="N233" s="130">
        <f t="shared" si="32"/>
        <v>26.03304</v>
      </c>
      <c r="O233" s="130">
        <f t="shared" si="32"/>
        <v>33.226379999999999</v>
      </c>
      <c r="P233" s="131"/>
      <c r="Q233" s="156"/>
    </row>
    <row r="234" spans="1:17" ht="18.75" thickBot="1" x14ac:dyDescent="0.25">
      <c r="A234" s="913"/>
      <c r="B234" s="903"/>
      <c r="C234" s="378"/>
      <c r="D234" s="3" t="s">
        <v>1189</v>
      </c>
      <c r="E234" s="371"/>
      <c r="F234" s="371"/>
      <c r="G234" s="371"/>
      <c r="H234" s="371"/>
      <c r="I234" s="371"/>
      <c r="J234" s="371"/>
      <c r="K234" s="371"/>
      <c r="L234" s="371"/>
      <c r="M234" s="869">
        <f>(M233+N233+O233)</f>
        <v>105.84486000000001</v>
      </c>
      <c r="N234" s="870"/>
      <c r="O234" s="870"/>
      <c r="P234" s="871"/>
    </row>
    <row r="235" spans="1:17" ht="19.5" thickBot="1" x14ac:dyDescent="0.35">
      <c r="A235" s="913"/>
      <c r="B235" s="903"/>
      <c r="C235" s="381"/>
      <c r="D235" s="915"/>
      <c r="E235" s="916"/>
      <c r="F235" s="916"/>
      <c r="G235" s="916"/>
      <c r="H235" s="916"/>
      <c r="I235" s="916"/>
      <c r="J235" s="916"/>
      <c r="K235" s="916"/>
      <c r="L235" s="916"/>
      <c r="M235" s="916"/>
      <c r="N235" s="916"/>
      <c r="O235" s="916"/>
      <c r="P235" s="917"/>
    </row>
    <row r="236" spans="1:17" ht="54.75" thickBot="1" x14ac:dyDescent="0.25">
      <c r="A236" s="913"/>
      <c r="B236" s="903"/>
      <c r="C236" s="364" t="s">
        <v>1309</v>
      </c>
      <c r="D236" s="123" t="s">
        <v>1200</v>
      </c>
      <c r="E236" s="367" t="s">
        <v>1308</v>
      </c>
      <c r="F236" s="475" t="s">
        <v>1381</v>
      </c>
      <c r="G236" s="475" t="s">
        <v>1415</v>
      </c>
      <c r="H236" s="681" t="s">
        <v>1416</v>
      </c>
      <c r="I236" s="475" t="s">
        <v>1417</v>
      </c>
      <c r="J236" s="681" t="s">
        <v>1319</v>
      </c>
      <c r="K236" s="475" t="s">
        <v>1418</v>
      </c>
      <c r="L236" s="475" t="s">
        <v>1419</v>
      </c>
      <c r="M236" s="124" t="str">
        <f>'Данные по ТП'!C55</f>
        <v>ТМ-630/10</v>
      </c>
      <c r="N236" s="125" t="s">
        <v>1225</v>
      </c>
      <c r="O236" s="124" t="s">
        <v>5</v>
      </c>
      <c r="P236" s="126">
        <f>'Данные по ТП'!F55</f>
        <v>65926</v>
      </c>
    </row>
    <row r="237" spans="1:17" ht="19.5" thickBot="1" x14ac:dyDescent="0.35">
      <c r="A237" s="913"/>
      <c r="B237" s="903"/>
      <c r="C237" s="378">
        <v>9</v>
      </c>
      <c r="D237" s="171" t="s">
        <v>171</v>
      </c>
      <c r="E237" s="373"/>
      <c r="F237" s="655">
        <f>((O237*1.73*220*0.9)/1000)+((N237*1.73*220*0.9)/1000)+((M237*1.73*220*0.9)/1000)</f>
        <v>0</v>
      </c>
      <c r="G237" s="845">
        <v>228</v>
      </c>
      <c r="H237" s="845">
        <v>229</v>
      </c>
      <c r="I237" s="845">
        <v>236</v>
      </c>
      <c r="J237" s="845">
        <v>403</v>
      </c>
      <c r="K237" s="845">
        <v>406</v>
      </c>
      <c r="L237" s="845">
        <v>400</v>
      </c>
      <c r="M237" s="146">
        <v>0</v>
      </c>
      <c r="N237" s="146">
        <v>0</v>
      </c>
      <c r="O237" s="165">
        <v>0</v>
      </c>
      <c r="P237" s="165">
        <v>0</v>
      </c>
    </row>
    <row r="238" spans="1:17" ht="19.5" thickBot="1" x14ac:dyDescent="0.35">
      <c r="A238" s="913"/>
      <c r="B238" s="903"/>
      <c r="C238" s="378">
        <v>10</v>
      </c>
      <c r="D238" s="171" t="s">
        <v>1622</v>
      </c>
      <c r="E238" s="373"/>
      <c r="F238" s="655">
        <f t="shared" ref="F238:F244" si="33">((O238*1.73*220*0.9)/1000)+((N238*1.73*220*0.9)/1000)+((M238*1.73*220*0.9)/1000)</f>
        <v>0</v>
      </c>
      <c r="G238" s="846"/>
      <c r="H238" s="846"/>
      <c r="I238" s="846"/>
      <c r="J238" s="846"/>
      <c r="K238" s="846"/>
      <c r="L238" s="846"/>
      <c r="M238" s="146"/>
      <c r="N238" s="146"/>
      <c r="O238" s="165"/>
      <c r="P238" s="165"/>
    </row>
    <row r="239" spans="1:17" ht="19.5" thickBot="1" x14ac:dyDescent="0.35">
      <c r="A239" s="913"/>
      <c r="B239" s="903"/>
      <c r="C239" s="378">
        <v>11</v>
      </c>
      <c r="D239" s="171" t="s">
        <v>172</v>
      </c>
      <c r="E239" s="373"/>
      <c r="F239" s="655">
        <f t="shared" si="33"/>
        <v>13.01652</v>
      </c>
      <c r="G239" s="655"/>
      <c r="H239" s="655"/>
      <c r="I239" s="655"/>
      <c r="J239" s="655"/>
      <c r="K239" s="655"/>
      <c r="L239" s="655"/>
      <c r="M239" s="146">
        <v>15</v>
      </c>
      <c r="N239" s="146">
        <v>13</v>
      </c>
      <c r="O239" s="165">
        <v>10</v>
      </c>
      <c r="P239" s="165">
        <v>5</v>
      </c>
    </row>
    <row r="240" spans="1:17" ht="19.5" thickBot="1" x14ac:dyDescent="0.35">
      <c r="A240" s="913"/>
      <c r="B240" s="903"/>
      <c r="C240" s="378">
        <v>12</v>
      </c>
      <c r="D240" s="171" t="s">
        <v>892</v>
      </c>
      <c r="E240" s="373"/>
      <c r="F240" s="655">
        <f t="shared" si="33"/>
        <v>9.9336599999999997</v>
      </c>
      <c r="G240" s="655"/>
      <c r="H240" s="655"/>
      <c r="I240" s="655"/>
      <c r="J240" s="655"/>
      <c r="K240" s="655"/>
      <c r="L240" s="655"/>
      <c r="M240" s="146">
        <v>12</v>
      </c>
      <c r="N240" s="146">
        <v>7</v>
      </c>
      <c r="O240" s="165">
        <v>10</v>
      </c>
      <c r="P240" s="165">
        <v>3</v>
      </c>
    </row>
    <row r="241" spans="1:74" ht="19.5" thickBot="1" x14ac:dyDescent="0.35">
      <c r="A241" s="913"/>
      <c r="B241" s="903"/>
      <c r="C241" s="378">
        <v>13</v>
      </c>
      <c r="D241" s="171" t="s">
        <v>173</v>
      </c>
      <c r="E241" s="373"/>
      <c r="F241" s="655">
        <f t="shared" si="33"/>
        <v>16.784460000000003</v>
      </c>
      <c r="G241" s="655"/>
      <c r="H241" s="655"/>
      <c r="I241" s="655"/>
      <c r="J241" s="655"/>
      <c r="K241" s="655"/>
      <c r="L241" s="655"/>
      <c r="M241" s="146">
        <v>17</v>
      </c>
      <c r="N241" s="146">
        <v>15</v>
      </c>
      <c r="O241" s="165">
        <v>17</v>
      </c>
      <c r="P241" s="165">
        <v>2</v>
      </c>
    </row>
    <row r="242" spans="1:74" ht="19.5" thickBot="1" x14ac:dyDescent="0.35">
      <c r="A242" s="913"/>
      <c r="B242" s="903"/>
      <c r="C242" s="378">
        <v>14</v>
      </c>
      <c r="D242" s="171" t="s">
        <v>174</v>
      </c>
      <c r="E242" s="373"/>
      <c r="F242" s="655">
        <f t="shared" si="33"/>
        <v>49.325760000000002</v>
      </c>
      <c r="G242" s="655"/>
      <c r="H242" s="655"/>
      <c r="I242" s="655"/>
      <c r="J242" s="655"/>
      <c r="K242" s="655"/>
      <c r="L242" s="655"/>
      <c r="M242" s="146">
        <v>67</v>
      </c>
      <c r="N242" s="146">
        <v>50</v>
      </c>
      <c r="O242" s="165">
        <v>27</v>
      </c>
      <c r="P242" s="165">
        <v>21</v>
      </c>
    </row>
    <row r="243" spans="1:74" ht="19.5" thickBot="1" x14ac:dyDescent="0.35">
      <c r="A243" s="913"/>
      <c r="B243" s="903"/>
      <c r="C243" s="378">
        <v>15</v>
      </c>
      <c r="D243" s="171" t="s">
        <v>893</v>
      </c>
      <c r="E243" s="373"/>
      <c r="F243" s="655">
        <f t="shared" si="33"/>
        <v>9.5911200000000001</v>
      </c>
      <c r="G243" s="655"/>
      <c r="H243" s="655"/>
      <c r="I243" s="655"/>
      <c r="J243" s="655"/>
      <c r="K243" s="655"/>
      <c r="L243" s="655"/>
      <c r="M243" s="146">
        <v>13</v>
      </c>
      <c r="N243" s="146">
        <v>8</v>
      </c>
      <c r="O243" s="165">
        <v>7</v>
      </c>
      <c r="P243" s="165">
        <v>4</v>
      </c>
      <c r="BO243" s="99"/>
      <c r="BP243" s="99"/>
      <c r="BQ243" s="99"/>
      <c r="BR243" s="99"/>
      <c r="BS243" s="99"/>
      <c r="BT243" s="99"/>
      <c r="BU243" s="99"/>
      <c r="BV243" s="99"/>
    </row>
    <row r="244" spans="1:74" ht="19.5" thickBot="1" x14ac:dyDescent="0.35">
      <c r="A244" s="913"/>
      <c r="B244" s="903"/>
      <c r="C244" s="378">
        <v>16</v>
      </c>
      <c r="D244" s="171" t="s">
        <v>977</v>
      </c>
      <c r="E244" s="373"/>
      <c r="F244" s="655">
        <f t="shared" si="33"/>
        <v>21.237479999999998</v>
      </c>
      <c r="G244" s="655"/>
      <c r="H244" s="655"/>
      <c r="I244" s="655"/>
      <c r="J244" s="655"/>
      <c r="K244" s="655"/>
      <c r="L244" s="655"/>
      <c r="M244" s="146">
        <v>21</v>
      </c>
      <c r="N244" s="146">
        <v>18</v>
      </c>
      <c r="O244" s="165">
        <v>23</v>
      </c>
      <c r="P244" s="165">
        <v>6</v>
      </c>
      <c r="BO244" s="99"/>
      <c r="BP244" s="99"/>
      <c r="BQ244" s="99"/>
      <c r="BR244" s="99"/>
      <c r="BS244" s="99"/>
      <c r="BT244" s="99"/>
      <c r="BU244" s="99"/>
      <c r="BV244" s="99"/>
    </row>
    <row r="245" spans="1:74" ht="19.5" thickBot="1" x14ac:dyDescent="0.35">
      <c r="A245" s="913"/>
      <c r="B245" s="903"/>
      <c r="C245" s="378"/>
      <c r="D245" s="171"/>
      <c r="E245" s="373"/>
      <c r="F245" s="373"/>
      <c r="G245" s="373"/>
      <c r="H245" s="373"/>
      <c r="I245" s="373"/>
      <c r="J245" s="373"/>
      <c r="K245" s="373"/>
      <c r="L245" s="373"/>
      <c r="M245" s="146"/>
      <c r="N245" s="146"/>
      <c r="O245" s="165"/>
      <c r="P245" s="165"/>
      <c r="BO245" s="99"/>
      <c r="BP245" s="99"/>
      <c r="BQ245" s="99"/>
      <c r="BR245" s="99"/>
      <c r="BS245" s="99"/>
      <c r="BT245" s="99"/>
      <c r="BU245" s="99"/>
      <c r="BV245" s="99"/>
    </row>
    <row r="246" spans="1:74" ht="19.5" thickBot="1" x14ac:dyDescent="0.35">
      <c r="A246" s="913"/>
      <c r="B246" s="903"/>
      <c r="C246" s="378"/>
      <c r="D246" s="171"/>
      <c r="E246" s="373"/>
      <c r="F246" s="373"/>
      <c r="G246" s="373"/>
      <c r="H246" s="373"/>
      <c r="I246" s="373"/>
      <c r="J246" s="373"/>
      <c r="K246" s="373"/>
      <c r="L246" s="373"/>
      <c r="M246" s="146"/>
      <c r="N246" s="146"/>
      <c r="O246" s="165"/>
      <c r="P246" s="165"/>
      <c r="BO246" s="99"/>
      <c r="BP246" s="99"/>
      <c r="BQ246" s="99"/>
      <c r="BR246" s="99"/>
      <c r="BS246" s="99"/>
      <c r="BT246" s="99"/>
      <c r="BU246" s="99"/>
      <c r="BV246" s="99"/>
    </row>
    <row r="247" spans="1:74" ht="19.5" thickBot="1" x14ac:dyDescent="0.25">
      <c r="A247" s="913"/>
      <c r="B247" s="903"/>
      <c r="C247" s="378"/>
      <c r="D247" s="3" t="s">
        <v>1186</v>
      </c>
      <c r="E247" s="370"/>
      <c r="F247" s="370"/>
      <c r="G247" s="370"/>
      <c r="H247" s="370"/>
      <c r="I247" s="370"/>
      <c r="J247" s="370"/>
      <c r="K247" s="370"/>
      <c r="L247" s="370"/>
      <c r="M247" s="1">
        <f>SUM(M237:M246)</f>
        <v>145</v>
      </c>
      <c r="N247" s="1">
        <f>SUM(N237:N246)</f>
        <v>111</v>
      </c>
      <c r="O247" s="36">
        <f>SUM(O237:O246)</f>
        <v>94</v>
      </c>
      <c r="P247" s="36">
        <f>SUM(P237:P246)</f>
        <v>41</v>
      </c>
      <c r="Q247" s="156"/>
      <c r="BO247" s="99"/>
      <c r="BP247" s="99"/>
      <c r="BQ247" s="99"/>
      <c r="BR247" s="99"/>
      <c r="BS247" s="99"/>
      <c r="BT247" s="99"/>
      <c r="BU247" s="99"/>
      <c r="BV247" s="99"/>
    </row>
    <row r="248" spans="1:74" ht="19.5" thickBot="1" x14ac:dyDescent="0.25">
      <c r="A248" s="913"/>
      <c r="B248" s="903"/>
      <c r="C248" s="378"/>
      <c r="D248" s="3" t="s">
        <v>1188</v>
      </c>
      <c r="E248" s="370"/>
      <c r="F248" s="370"/>
      <c r="G248" s="370"/>
      <c r="H248" s="370"/>
      <c r="I248" s="370"/>
      <c r="J248" s="370"/>
      <c r="K248" s="370"/>
      <c r="L248" s="370"/>
      <c r="M248" s="130">
        <f t="shared" ref="M248:O248" si="34">(M247*1.73*220*0.9)/1000</f>
        <v>49.668300000000002</v>
      </c>
      <c r="N248" s="130">
        <f t="shared" si="34"/>
        <v>38.021940000000001</v>
      </c>
      <c r="O248" s="130">
        <f t="shared" si="34"/>
        <v>32.19876</v>
      </c>
      <c r="P248" s="131"/>
    </row>
    <row r="249" spans="1:74" ht="18.75" thickBot="1" x14ac:dyDescent="0.25">
      <c r="A249" s="913"/>
      <c r="B249" s="903"/>
      <c r="C249" s="378"/>
      <c r="D249" s="3" t="s">
        <v>1190</v>
      </c>
      <c r="E249" s="371"/>
      <c r="F249" s="371"/>
      <c r="G249" s="371"/>
      <c r="H249" s="371"/>
      <c r="I249" s="371"/>
      <c r="J249" s="371"/>
      <c r="K249" s="371"/>
      <c r="L249" s="371"/>
      <c r="M249" s="869">
        <f>(M248+N248+O248)</f>
        <v>119.88900000000001</v>
      </c>
      <c r="N249" s="870"/>
      <c r="O249" s="870"/>
      <c r="P249" s="871"/>
    </row>
    <row r="250" spans="1:74" ht="19.5" thickBot="1" x14ac:dyDescent="0.35">
      <c r="A250" s="913"/>
      <c r="B250" s="903"/>
      <c r="C250" s="378"/>
      <c r="D250" s="33"/>
      <c r="E250" s="402"/>
      <c r="F250" s="402"/>
      <c r="G250" s="402"/>
      <c r="H250" s="402"/>
      <c r="I250" s="402"/>
      <c r="J250" s="402"/>
      <c r="K250" s="402"/>
      <c r="L250" s="402"/>
      <c r="M250" s="1"/>
      <c r="N250" s="1"/>
      <c r="O250" s="36"/>
      <c r="P250" s="36"/>
    </row>
    <row r="251" spans="1:74" ht="19.5" thickBot="1" x14ac:dyDescent="0.35">
      <c r="A251" s="913"/>
      <c r="B251" s="903"/>
      <c r="C251" s="378"/>
      <c r="D251" s="33"/>
      <c r="E251" s="402"/>
      <c r="F251" s="402"/>
      <c r="G251" s="402"/>
      <c r="H251" s="402"/>
      <c r="I251" s="402"/>
      <c r="J251" s="402"/>
      <c r="K251" s="402"/>
      <c r="L251" s="402"/>
      <c r="M251" s="1"/>
      <c r="N251" s="1"/>
      <c r="O251" s="36"/>
      <c r="P251" s="36"/>
    </row>
    <row r="252" spans="1:74" ht="19.5" thickBot="1" x14ac:dyDescent="0.35">
      <c r="A252" s="914"/>
      <c r="B252" s="904"/>
      <c r="C252" s="378"/>
      <c r="D252" s="33"/>
      <c r="E252" s="402"/>
      <c r="F252" s="402"/>
      <c r="G252" s="402"/>
      <c r="H252" s="402"/>
      <c r="I252" s="402"/>
      <c r="J252" s="402"/>
      <c r="K252" s="402"/>
      <c r="L252" s="402"/>
      <c r="M252" s="1"/>
      <c r="N252" s="1"/>
      <c r="O252" s="36"/>
      <c r="P252" s="36"/>
    </row>
    <row r="253" spans="1:74" ht="33" customHeight="1" thickBot="1" x14ac:dyDescent="0.25">
      <c r="A253" s="603"/>
      <c r="B253" s="586"/>
      <c r="C253" s="382"/>
      <c r="D253" s="9" t="s">
        <v>53</v>
      </c>
      <c r="E253" s="384"/>
      <c r="F253" s="384"/>
      <c r="G253" s="384"/>
      <c r="H253" s="384"/>
      <c r="I253" s="384"/>
      <c r="J253" s="384"/>
      <c r="K253" s="384"/>
      <c r="L253" s="384"/>
      <c r="M253" s="10">
        <v>201</v>
      </c>
      <c r="N253" s="10">
        <v>141</v>
      </c>
      <c r="O253" s="37">
        <v>168</v>
      </c>
      <c r="P253" s="37">
        <v>91</v>
      </c>
    </row>
    <row r="254" spans="1:74" ht="26.25" thickBot="1" x14ac:dyDescent="0.35">
      <c r="A254" s="181">
        <v>44873</v>
      </c>
      <c r="B254" s="31"/>
      <c r="C254" s="586"/>
      <c r="D254" s="607" t="str">
        <f>HYPERLINK("#Оглавление!h7","&lt;&lt;&lt;&lt;&lt;")</f>
        <v>&lt;&lt;&lt;&lt;&lt;</v>
      </c>
      <c r="E254" s="586"/>
      <c r="F254" s="643"/>
      <c r="G254" s="643"/>
      <c r="H254" s="643"/>
      <c r="I254" s="643"/>
      <c r="J254" s="643"/>
      <c r="K254" s="643"/>
      <c r="L254" s="643"/>
      <c r="M254" s="586"/>
      <c r="N254" s="586"/>
      <c r="O254" s="586"/>
      <c r="P254" s="588"/>
    </row>
    <row r="255" spans="1:74" ht="54.75" thickBot="1" x14ac:dyDescent="0.35">
      <c r="A255" s="685"/>
      <c r="B255" s="686"/>
      <c r="C255" s="364" t="s">
        <v>1309</v>
      </c>
      <c r="D255" s="132" t="s">
        <v>1224</v>
      </c>
      <c r="E255" s="367" t="s">
        <v>1308</v>
      </c>
      <c r="F255" s="475" t="s">
        <v>1381</v>
      </c>
      <c r="G255" s="475" t="s">
        <v>1415</v>
      </c>
      <c r="H255" s="681" t="s">
        <v>1416</v>
      </c>
      <c r="I255" s="475" t="s">
        <v>1417</v>
      </c>
      <c r="J255" s="681" t="s">
        <v>1319</v>
      </c>
      <c r="K255" s="475" t="s">
        <v>1418</v>
      </c>
      <c r="L255" s="475" t="s">
        <v>1419</v>
      </c>
      <c r="M255" s="135" t="str">
        <f>'Данные по ТП'!C56</f>
        <v>ТМ-630/10</v>
      </c>
      <c r="N255" s="134" t="s">
        <v>1225</v>
      </c>
      <c r="O255" s="133" t="s">
        <v>5</v>
      </c>
      <c r="P255" s="133">
        <f>'Данные по ТП'!F56</f>
        <v>31913</v>
      </c>
    </row>
    <row r="256" spans="1:74" ht="26.25" thickBot="1" x14ac:dyDescent="0.25">
      <c r="A256" s="850" t="s">
        <v>1649</v>
      </c>
      <c r="B256" s="872" t="s">
        <v>192</v>
      </c>
      <c r="C256" s="717" t="s">
        <v>1024</v>
      </c>
      <c r="D256" s="718" t="s">
        <v>1461</v>
      </c>
      <c r="E256" s="719"/>
      <c r="F256" s="720"/>
      <c r="G256" s="721" t="s">
        <v>1706</v>
      </c>
      <c r="H256" s="722" t="s">
        <v>1707</v>
      </c>
      <c r="I256" s="721" t="s">
        <v>1708</v>
      </c>
      <c r="J256" s="722" t="s">
        <v>1709</v>
      </c>
      <c r="K256" s="721" t="s">
        <v>1710</v>
      </c>
      <c r="L256" s="721" t="s">
        <v>1710</v>
      </c>
      <c r="M256" s="723">
        <v>0</v>
      </c>
      <c r="N256" s="724" t="s">
        <v>1577</v>
      </c>
      <c r="O256" s="725">
        <v>0</v>
      </c>
      <c r="P256" s="725">
        <v>0</v>
      </c>
    </row>
    <row r="257" spans="1:17 16384:16384" ht="19.5" thickBot="1" x14ac:dyDescent="0.35">
      <c r="A257" s="913"/>
      <c r="B257" s="903"/>
      <c r="C257" s="378">
        <v>2</v>
      </c>
      <c r="D257" s="171" t="s">
        <v>175</v>
      </c>
      <c r="E257" s="373"/>
      <c r="F257" s="655"/>
      <c r="G257" s="845"/>
      <c r="H257" s="845"/>
      <c r="I257" s="845"/>
      <c r="J257" s="845"/>
      <c r="K257" s="845"/>
      <c r="L257" s="845"/>
      <c r="M257" s="146">
        <v>34</v>
      </c>
      <c r="N257" s="146">
        <v>62</v>
      </c>
      <c r="O257" s="165">
        <v>59</v>
      </c>
      <c r="P257" s="165">
        <v>23</v>
      </c>
      <c r="XFD257">
        <f t="shared" ref="XFD257:XFD265" si="35">SUM(M257:XFC257)</f>
        <v>178</v>
      </c>
    </row>
    <row r="258" spans="1:17 16384:16384" ht="19.5" thickBot="1" x14ac:dyDescent="0.35">
      <c r="A258" s="913"/>
      <c r="B258" s="903"/>
      <c r="C258" s="378">
        <v>3</v>
      </c>
      <c r="D258" s="171" t="s">
        <v>176</v>
      </c>
      <c r="E258" s="373"/>
      <c r="F258" s="655">
        <f t="shared" ref="F258:F265" si="36">((O258*1.73*220*0.9)/1000)+((N258*1.73*220*0.9)/1000)+((M258*1.73*220*0.9)/1000)</f>
        <v>0</v>
      </c>
      <c r="G258" s="846"/>
      <c r="H258" s="846"/>
      <c r="I258" s="846"/>
      <c r="J258" s="846"/>
      <c r="K258" s="846"/>
      <c r="L258" s="846"/>
      <c r="M258" s="146">
        <v>0</v>
      </c>
      <c r="N258" s="146">
        <v>0</v>
      </c>
      <c r="O258" s="165">
        <v>0</v>
      </c>
      <c r="P258" s="165">
        <v>0</v>
      </c>
      <c r="XFD258">
        <f t="shared" si="35"/>
        <v>0</v>
      </c>
    </row>
    <row r="259" spans="1:17 16384:16384" ht="19.5" thickBot="1" x14ac:dyDescent="0.35">
      <c r="A259" s="913"/>
      <c r="B259" s="903"/>
      <c r="C259" s="378">
        <v>4</v>
      </c>
      <c r="D259" s="171" t="s">
        <v>177</v>
      </c>
      <c r="E259" s="373"/>
      <c r="F259" s="655">
        <f t="shared" si="36"/>
        <v>0</v>
      </c>
      <c r="G259" s="655"/>
      <c r="H259" s="655"/>
      <c r="I259" s="655"/>
      <c r="J259" s="655"/>
      <c r="K259" s="655"/>
      <c r="L259" s="655"/>
      <c r="M259" s="146">
        <v>0</v>
      </c>
      <c r="N259" s="146">
        <v>0</v>
      </c>
      <c r="O259" s="165">
        <v>0</v>
      </c>
      <c r="P259" s="165">
        <v>0</v>
      </c>
      <c r="XFD259">
        <f t="shared" si="35"/>
        <v>0</v>
      </c>
    </row>
    <row r="260" spans="1:17 16384:16384" ht="19.5" thickBot="1" x14ac:dyDescent="0.35">
      <c r="A260" s="913"/>
      <c r="B260" s="903"/>
      <c r="C260" s="378">
        <v>5</v>
      </c>
      <c r="D260" s="171" t="s">
        <v>984</v>
      </c>
      <c r="E260" s="373"/>
      <c r="F260" s="655">
        <f t="shared" si="36"/>
        <v>29.1159</v>
      </c>
      <c r="G260" s="655"/>
      <c r="H260" s="655"/>
      <c r="I260" s="655"/>
      <c r="J260" s="655"/>
      <c r="K260" s="655"/>
      <c r="L260" s="655"/>
      <c r="M260" s="146">
        <v>40</v>
      </c>
      <c r="N260" s="146">
        <v>19</v>
      </c>
      <c r="O260" s="165">
        <v>26</v>
      </c>
      <c r="P260" s="165">
        <v>10</v>
      </c>
      <c r="XFD260">
        <f t="shared" si="35"/>
        <v>95</v>
      </c>
    </row>
    <row r="261" spans="1:17 16384:16384" ht="19.5" thickBot="1" x14ac:dyDescent="0.35">
      <c r="A261" s="913"/>
      <c r="B261" s="903"/>
      <c r="C261" s="378">
        <v>6</v>
      </c>
      <c r="D261" s="171" t="s">
        <v>957</v>
      </c>
      <c r="E261" s="373"/>
      <c r="F261" s="655">
        <f t="shared" si="36"/>
        <v>0</v>
      </c>
      <c r="G261" s="655"/>
      <c r="H261" s="655"/>
      <c r="I261" s="655"/>
      <c r="J261" s="655"/>
      <c r="K261" s="655"/>
      <c r="L261" s="655"/>
      <c r="M261" s="146">
        <v>0</v>
      </c>
      <c r="N261" s="146">
        <v>0</v>
      </c>
      <c r="O261" s="165">
        <v>0</v>
      </c>
      <c r="P261" s="165">
        <v>0</v>
      </c>
      <c r="XFD261">
        <f t="shared" si="35"/>
        <v>0</v>
      </c>
    </row>
    <row r="262" spans="1:17 16384:16384" ht="19.5" thickBot="1" x14ac:dyDescent="0.35">
      <c r="A262" s="913"/>
      <c r="B262" s="903"/>
      <c r="C262" s="378">
        <v>8</v>
      </c>
      <c r="D262" s="171" t="s">
        <v>178</v>
      </c>
      <c r="E262" s="373"/>
      <c r="F262" s="655">
        <f t="shared" si="36"/>
        <v>38.36448</v>
      </c>
      <c r="G262" s="655"/>
      <c r="H262" s="655"/>
      <c r="I262" s="655"/>
      <c r="J262" s="655"/>
      <c r="K262" s="655"/>
      <c r="L262" s="655"/>
      <c r="M262" s="146">
        <v>41</v>
      </c>
      <c r="N262" s="146">
        <v>43</v>
      </c>
      <c r="O262" s="165">
        <v>28</v>
      </c>
      <c r="P262" s="165">
        <v>18</v>
      </c>
      <c r="XFD262">
        <f t="shared" si="35"/>
        <v>130</v>
      </c>
    </row>
    <row r="263" spans="1:17 16384:16384" ht="19.5" thickBot="1" x14ac:dyDescent="0.35">
      <c r="A263" s="913"/>
      <c r="B263" s="903"/>
      <c r="C263" s="378">
        <v>9</v>
      </c>
      <c r="D263" s="171" t="s">
        <v>1462</v>
      </c>
      <c r="E263" s="373"/>
      <c r="F263" s="655">
        <f t="shared" si="36"/>
        <v>63.027359999999987</v>
      </c>
      <c r="G263" s="655"/>
      <c r="H263" s="655"/>
      <c r="I263" s="655"/>
      <c r="J263" s="655"/>
      <c r="K263" s="655"/>
      <c r="L263" s="655"/>
      <c r="M263" s="146">
        <v>53</v>
      </c>
      <c r="N263" s="146">
        <v>56</v>
      </c>
      <c r="O263" s="165">
        <v>75</v>
      </c>
      <c r="P263" s="165">
        <v>26</v>
      </c>
      <c r="XFD263">
        <f t="shared" si="35"/>
        <v>210</v>
      </c>
    </row>
    <row r="264" spans="1:17 16384:16384" ht="19.5" thickBot="1" x14ac:dyDescent="0.35">
      <c r="A264" s="913"/>
      <c r="B264" s="903"/>
      <c r="C264" s="378">
        <v>10</v>
      </c>
      <c r="D264" s="171" t="s">
        <v>953</v>
      </c>
      <c r="E264" s="373"/>
      <c r="F264" s="655">
        <f t="shared" si="36"/>
        <v>31.85622</v>
      </c>
      <c r="G264" s="655"/>
      <c r="H264" s="655"/>
      <c r="I264" s="655"/>
      <c r="J264" s="655"/>
      <c r="K264" s="655"/>
      <c r="L264" s="655"/>
      <c r="M264" s="146">
        <v>40</v>
      </c>
      <c r="N264" s="146">
        <v>35</v>
      </c>
      <c r="O264" s="165">
        <v>18</v>
      </c>
      <c r="P264" s="165">
        <v>14</v>
      </c>
      <c r="XFD264">
        <f t="shared" si="35"/>
        <v>107</v>
      </c>
    </row>
    <row r="265" spans="1:17 16384:16384" ht="19.5" thickBot="1" x14ac:dyDescent="0.35">
      <c r="A265" s="913"/>
      <c r="B265" s="903"/>
      <c r="C265" s="378">
        <v>11</v>
      </c>
      <c r="D265" s="171" t="s">
        <v>179</v>
      </c>
      <c r="E265" s="373"/>
      <c r="F265" s="655">
        <f t="shared" si="36"/>
        <v>0</v>
      </c>
      <c r="G265" s="655"/>
      <c r="H265" s="655"/>
      <c r="I265" s="655"/>
      <c r="J265" s="655"/>
      <c r="K265" s="655"/>
      <c r="L265" s="655"/>
      <c r="M265" s="146">
        <v>0</v>
      </c>
      <c r="N265" s="146">
        <v>0</v>
      </c>
      <c r="O265" s="165">
        <v>0</v>
      </c>
      <c r="P265" s="165">
        <v>0</v>
      </c>
      <c r="XFD265">
        <f t="shared" si="35"/>
        <v>0</v>
      </c>
    </row>
    <row r="266" spans="1:17 16384:16384" ht="19.5" thickBot="1" x14ac:dyDescent="0.35">
      <c r="A266" s="913"/>
      <c r="B266" s="903"/>
      <c r="C266" s="378"/>
      <c r="D266" s="171"/>
      <c r="E266" s="373"/>
      <c r="F266" s="373"/>
      <c r="G266" s="373"/>
      <c r="H266" s="373"/>
      <c r="I266" s="373"/>
      <c r="J266" s="373"/>
      <c r="K266" s="373"/>
      <c r="L266" s="373"/>
      <c r="M266" s="146"/>
      <c r="N266" s="146"/>
      <c r="O266" s="165"/>
      <c r="P266" s="165"/>
    </row>
    <row r="267" spans="1:17 16384:16384" ht="19.5" thickBot="1" x14ac:dyDescent="0.35">
      <c r="A267" s="913"/>
      <c r="B267" s="903"/>
      <c r="C267" s="378"/>
      <c r="D267" s="171"/>
      <c r="E267" s="373"/>
      <c r="F267" s="373"/>
      <c r="G267" s="373"/>
      <c r="H267" s="373"/>
      <c r="I267" s="373"/>
      <c r="J267" s="373"/>
      <c r="K267" s="373"/>
      <c r="L267" s="373"/>
      <c r="M267" s="146"/>
      <c r="N267" s="146"/>
      <c r="O267" s="165"/>
      <c r="P267" s="165"/>
    </row>
    <row r="268" spans="1:17 16384:16384" ht="19.5" thickBot="1" x14ac:dyDescent="0.35">
      <c r="A268" s="913"/>
      <c r="B268" s="903"/>
      <c r="C268" s="378"/>
      <c r="D268" s="3" t="s">
        <v>1187</v>
      </c>
      <c r="E268" s="370"/>
      <c r="F268" s="370"/>
      <c r="G268" s="370"/>
      <c r="H268" s="370"/>
      <c r="I268" s="370"/>
      <c r="J268" s="370"/>
      <c r="K268" s="370"/>
      <c r="L268" s="370"/>
      <c r="M268" s="38">
        <f>SUM(M256:M267)</f>
        <v>208</v>
      </c>
      <c r="N268" s="736">
        <f>SUM(N256:N267)</f>
        <v>215</v>
      </c>
      <c r="O268" s="39">
        <f>SUM(O256:O267)</f>
        <v>206</v>
      </c>
      <c r="P268" s="39">
        <f>SUM(P256:P267)</f>
        <v>91</v>
      </c>
      <c r="Q268" s="156"/>
      <c r="XFD268">
        <f>SUM(M268:XFC268)</f>
        <v>720</v>
      </c>
    </row>
    <row r="269" spans="1:17 16384:16384" ht="19.5" thickBot="1" x14ac:dyDescent="0.25">
      <c r="A269" s="913"/>
      <c r="B269" s="903"/>
      <c r="C269" s="378"/>
      <c r="D269" s="3" t="s">
        <v>1188</v>
      </c>
      <c r="E269" s="370"/>
      <c r="F269" s="370"/>
      <c r="G269" s="370"/>
      <c r="H269" s="370"/>
      <c r="I269" s="370"/>
      <c r="J269" s="370"/>
      <c r="K269" s="370"/>
      <c r="L269" s="370"/>
      <c r="M269" s="130">
        <f t="shared" ref="M269:O269" si="37">(M268*1.73*220*0.9)/1000</f>
        <v>71.248319999999993</v>
      </c>
      <c r="N269" s="130">
        <f t="shared" si="37"/>
        <v>73.646100000000004</v>
      </c>
      <c r="O269" s="130">
        <f t="shared" si="37"/>
        <v>70.563240000000008</v>
      </c>
      <c r="P269" s="131"/>
      <c r="Q269" s="156"/>
    </row>
    <row r="270" spans="1:17 16384:16384" ht="18.75" thickBot="1" x14ac:dyDescent="0.25">
      <c r="A270" s="913"/>
      <c r="B270" s="903"/>
      <c r="C270" s="378"/>
      <c r="D270" s="3" t="s">
        <v>1189</v>
      </c>
      <c r="E270" s="371"/>
      <c r="F270" s="371"/>
      <c r="G270" s="371"/>
      <c r="H270" s="371"/>
      <c r="I270" s="371"/>
      <c r="J270" s="371"/>
      <c r="K270" s="371"/>
      <c r="L270" s="371"/>
      <c r="M270" s="869">
        <f>(M269+N269+O269)</f>
        <v>215.45766</v>
      </c>
      <c r="N270" s="870"/>
      <c r="O270" s="870"/>
      <c r="P270" s="871"/>
    </row>
    <row r="271" spans="1:17 16384:16384" ht="19.5" thickBot="1" x14ac:dyDescent="0.35">
      <c r="A271" s="914"/>
      <c r="B271" s="904"/>
      <c r="C271" s="378"/>
      <c r="D271" s="33"/>
      <c r="E271" s="402"/>
      <c r="F271" s="402"/>
      <c r="G271" s="402"/>
      <c r="H271" s="402"/>
      <c r="I271" s="402"/>
      <c r="J271" s="402"/>
      <c r="K271" s="402"/>
      <c r="L271" s="402"/>
      <c r="M271" s="38"/>
      <c r="N271" s="38"/>
      <c r="O271" s="39"/>
      <c r="P271" s="39"/>
    </row>
    <row r="272" spans="1:17 16384:16384" s="99" customFormat="1" ht="19.5" thickBot="1" x14ac:dyDescent="0.35">
      <c r="A272" s="186"/>
      <c r="B272" s="186"/>
      <c r="C272" s="382"/>
      <c r="D272" s="32"/>
      <c r="E272" s="403"/>
      <c r="F272" s="403"/>
      <c r="G272" s="403"/>
      <c r="H272" s="403"/>
      <c r="I272" s="403"/>
      <c r="J272" s="403"/>
      <c r="K272" s="403"/>
      <c r="L272" s="403"/>
      <c r="M272" s="1"/>
      <c r="N272" s="1"/>
      <c r="O272" s="36"/>
      <c r="P272" s="36"/>
    </row>
    <row r="273" spans="1:16" s="99" customFormat="1" ht="18.75" x14ac:dyDescent="0.3">
      <c r="A273" s="188"/>
      <c r="C273" s="390"/>
      <c r="D273" s="186"/>
      <c r="E273" s="365"/>
      <c r="F273" s="365"/>
      <c r="G273" s="365"/>
      <c r="H273" s="365"/>
      <c r="I273" s="365"/>
      <c r="J273" s="365"/>
      <c r="K273" s="365"/>
      <c r="L273" s="365"/>
      <c r="M273" s="187"/>
      <c r="N273" s="186"/>
      <c r="O273" s="186"/>
      <c r="P273" s="186"/>
    </row>
    <row r="274" spans="1:16" s="99" customFormat="1" ht="25.5" x14ac:dyDescent="0.25">
      <c r="C274" s="390"/>
      <c r="D274" s="598" t="str">
        <f>HYPERLINK("#Оглавление!h7","&lt;&lt;&lt;&lt;&lt;")</f>
        <v>&lt;&lt;&lt;&lt;&lt;</v>
      </c>
      <c r="E274" s="365"/>
      <c r="F274" s="365"/>
      <c r="G274" s="365"/>
      <c r="H274" s="365"/>
      <c r="I274" s="365"/>
      <c r="J274" s="365"/>
      <c r="K274" s="365"/>
      <c r="L274" s="365"/>
      <c r="M274" s="160"/>
    </row>
    <row r="275" spans="1:16" s="99" customFormat="1" x14ac:dyDescent="0.25">
      <c r="C275" s="390"/>
      <c r="E275" s="365"/>
      <c r="F275" s="365"/>
      <c r="G275" s="365"/>
      <c r="H275" s="365"/>
      <c r="I275" s="365"/>
      <c r="J275" s="365"/>
      <c r="K275" s="365"/>
      <c r="L275" s="365"/>
      <c r="M275" s="160"/>
    </row>
    <row r="276" spans="1:16" s="99" customFormat="1" x14ac:dyDescent="0.25">
      <c r="C276" s="390"/>
      <c r="E276" s="365"/>
      <c r="F276" s="365"/>
      <c r="G276" s="365"/>
      <c r="H276" s="365"/>
      <c r="I276" s="365"/>
      <c r="J276" s="365"/>
      <c r="K276" s="365"/>
      <c r="L276" s="365"/>
      <c r="M276" s="160"/>
    </row>
    <row r="277" spans="1:16" s="99" customFormat="1" x14ac:dyDescent="0.25">
      <c r="C277" s="390"/>
      <c r="E277" s="365"/>
      <c r="F277" s="365"/>
      <c r="G277" s="365"/>
      <c r="H277" s="365"/>
      <c r="I277" s="365"/>
      <c r="J277" s="365"/>
      <c r="K277" s="365"/>
      <c r="L277" s="365"/>
      <c r="M277" s="160"/>
    </row>
    <row r="278" spans="1:16" s="99" customFormat="1" x14ac:dyDescent="0.25">
      <c r="C278" s="390"/>
      <c r="E278" s="365"/>
      <c r="F278" s="365"/>
      <c r="G278" s="365"/>
      <c r="H278" s="365"/>
      <c r="I278" s="365"/>
      <c r="J278" s="365"/>
      <c r="K278" s="365"/>
      <c r="L278" s="365"/>
      <c r="M278" s="160"/>
    </row>
    <row r="279" spans="1:16" s="99" customFormat="1" x14ac:dyDescent="0.25">
      <c r="C279" s="390"/>
      <c r="E279" s="365"/>
      <c r="F279" s="365"/>
      <c r="G279" s="365"/>
      <c r="H279" s="365"/>
      <c r="I279" s="365"/>
      <c r="J279" s="365"/>
      <c r="K279" s="365"/>
      <c r="L279" s="365"/>
      <c r="M279" s="160"/>
    </row>
    <row r="280" spans="1:16" s="99" customFormat="1" x14ac:dyDescent="0.25">
      <c r="C280" s="390"/>
      <c r="E280" s="365"/>
      <c r="F280" s="365"/>
      <c r="G280" s="365"/>
      <c r="H280" s="365"/>
      <c r="I280" s="365"/>
      <c r="J280" s="365"/>
      <c r="K280" s="365"/>
      <c r="L280" s="365"/>
      <c r="M280" s="160"/>
    </row>
    <row r="281" spans="1:16" s="99" customFormat="1" x14ac:dyDescent="0.25">
      <c r="C281" s="390"/>
      <c r="E281" s="365"/>
      <c r="F281" s="365"/>
      <c r="G281" s="365"/>
      <c r="H281" s="365"/>
      <c r="I281" s="365"/>
      <c r="J281" s="365"/>
      <c r="K281" s="365"/>
      <c r="L281" s="365"/>
      <c r="M281" s="160"/>
    </row>
    <row r="282" spans="1:16" s="99" customFormat="1" x14ac:dyDescent="0.25">
      <c r="C282" s="390"/>
      <c r="E282" s="365"/>
      <c r="F282" s="365"/>
      <c r="G282" s="365"/>
      <c r="H282" s="365"/>
      <c r="I282" s="365"/>
      <c r="J282" s="365"/>
      <c r="K282" s="365"/>
      <c r="L282" s="365"/>
      <c r="M282" s="160"/>
    </row>
    <row r="283" spans="1:16" s="99" customFormat="1" x14ac:dyDescent="0.25">
      <c r="C283" s="390"/>
      <c r="E283" s="365"/>
      <c r="F283" s="365"/>
      <c r="G283" s="365"/>
      <c r="H283" s="365"/>
      <c r="I283" s="365"/>
      <c r="J283" s="365"/>
      <c r="K283" s="365"/>
      <c r="L283" s="365"/>
      <c r="M283" s="160"/>
    </row>
    <row r="284" spans="1:16" s="99" customFormat="1" x14ac:dyDescent="0.25">
      <c r="C284" s="390"/>
      <c r="E284" s="365"/>
      <c r="F284" s="365"/>
      <c r="G284" s="365"/>
      <c r="H284" s="365"/>
      <c r="I284" s="365"/>
      <c r="J284" s="365"/>
      <c r="K284" s="365"/>
      <c r="L284" s="365"/>
      <c r="M284" s="160"/>
    </row>
    <row r="285" spans="1:16" s="99" customFormat="1" x14ac:dyDescent="0.25">
      <c r="C285" s="390"/>
      <c r="E285" s="365"/>
      <c r="F285" s="365"/>
      <c r="G285" s="365"/>
      <c r="H285" s="365"/>
      <c r="I285" s="365"/>
      <c r="J285" s="365"/>
      <c r="K285" s="365"/>
      <c r="L285" s="365"/>
      <c r="M285" s="160"/>
    </row>
    <row r="286" spans="1:16" s="99" customFormat="1" x14ac:dyDescent="0.25">
      <c r="C286" s="390"/>
      <c r="E286" s="365"/>
      <c r="F286" s="365"/>
      <c r="G286" s="365"/>
      <c r="H286" s="365"/>
      <c r="I286" s="365"/>
      <c r="J286" s="365"/>
      <c r="K286" s="365"/>
      <c r="L286" s="365"/>
      <c r="M286" s="160"/>
    </row>
    <row r="287" spans="1:16" s="99" customFormat="1" x14ac:dyDescent="0.25">
      <c r="C287" s="390"/>
      <c r="E287" s="365"/>
      <c r="F287" s="365"/>
      <c r="G287" s="365"/>
      <c r="H287" s="365"/>
      <c r="I287" s="365"/>
      <c r="J287" s="365"/>
      <c r="K287" s="365"/>
      <c r="L287" s="365"/>
      <c r="M287" s="160"/>
    </row>
    <row r="288" spans="1:16" s="99" customFormat="1" x14ac:dyDescent="0.25">
      <c r="C288" s="390"/>
      <c r="E288" s="365"/>
      <c r="F288" s="365"/>
      <c r="G288" s="365"/>
      <c r="H288" s="365"/>
      <c r="I288" s="365"/>
      <c r="J288" s="365"/>
      <c r="K288" s="365"/>
      <c r="L288" s="365"/>
      <c r="M288" s="160"/>
    </row>
    <row r="289" spans="3:13" s="99" customFormat="1" x14ac:dyDescent="0.25">
      <c r="C289" s="390"/>
      <c r="E289" s="365"/>
      <c r="F289" s="365"/>
      <c r="G289" s="365"/>
      <c r="H289" s="365"/>
      <c r="I289" s="365"/>
      <c r="J289" s="365"/>
      <c r="K289" s="365"/>
      <c r="L289" s="365"/>
      <c r="M289" s="160"/>
    </row>
    <row r="290" spans="3:13" s="99" customFormat="1" x14ac:dyDescent="0.25">
      <c r="C290" s="390"/>
      <c r="E290" s="365"/>
      <c r="F290" s="365"/>
      <c r="G290" s="365"/>
      <c r="H290" s="365"/>
      <c r="I290" s="365"/>
      <c r="J290" s="365"/>
      <c r="K290" s="365"/>
      <c r="L290" s="365"/>
      <c r="M290" s="160"/>
    </row>
    <row r="291" spans="3:13" s="99" customFormat="1" x14ac:dyDescent="0.25">
      <c r="C291" s="390"/>
      <c r="E291" s="365"/>
      <c r="F291" s="365"/>
      <c r="G291" s="365"/>
      <c r="H291" s="365"/>
      <c r="I291" s="365"/>
      <c r="J291" s="365"/>
      <c r="K291" s="365"/>
      <c r="L291" s="365"/>
      <c r="M291" s="160"/>
    </row>
    <row r="292" spans="3:13" s="99" customFormat="1" x14ac:dyDescent="0.25">
      <c r="C292" s="390"/>
      <c r="E292" s="365"/>
      <c r="F292" s="365"/>
      <c r="G292" s="365"/>
      <c r="H292" s="365"/>
      <c r="I292" s="365"/>
      <c r="J292" s="365"/>
      <c r="K292" s="365"/>
      <c r="L292" s="365"/>
      <c r="M292" s="160"/>
    </row>
    <row r="293" spans="3:13" s="99" customFormat="1" x14ac:dyDescent="0.25">
      <c r="C293" s="390"/>
      <c r="E293" s="365"/>
      <c r="F293" s="365"/>
      <c r="G293" s="365"/>
      <c r="H293" s="365"/>
      <c r="I293" s="365"/>
      <c r="J293" s="365"/>
      <c r="K293" s="365"/>
      <c r="L293" s="365"/>
      <c r="M293" s="160"/>
    </row>
    <row r="294" spans="3:13" s="99" customFormat="1" x14ac:dyDescent="0.25">
      <c r="C294" s="390"/>
      <c r="E294" s="365"/>
      <c r="F294" s="365"/>
      <c r="G294" s="365"/>
      <c r="H294" s="365"/>
      <c r="I294" s="365"/>
      <c r="J294" s="365"/>
      <c r="K294" s="365"/>
      <c r="L294" s="365"/>
      <c r="M294" s="160"/>
    </row>
    <row r="295" spans="3:13" s="99" customFormat="1" x14ac:dyDescent="0.25">
      <c r="C295" s="390"/>
      <c r="E295" s="365"/>
      <c r="F295" s="365"/>
      <c r="G295" s="365"/>
      <c r="H295" s="365"/>
      <c r="I295" s="365"/>
      <c r="J295" s="365"/>
      <c r="K295" s="365"/>
      <c r="L295" s="365"/>
      <c r="M295" s="160"/>
    </row>
    <row r="296" spans="3:13" s="99" customFormat="1" x14ac:dyDescent="0.25">
      <c r="C296" s="390"/>
      <c r="E296" s="365"/>
      <c r="F296" s="365"/>
      <c r="G296" s="365"/>
      <c r="H296" s="365"/>
      <c r="I296" s="365"/>
      <c r="J296" s="365"/>
      <c r="K296" s="365"/>
      <c r="L296" s="365"/>
      <c r="M296" s="160"/>
    </row>
    <row r="297" spans="3:13" s="99" customFormat="1" x14ac:dyDescent="0.25">
      <c r="C297" s="390"/>
      <c r="E297" s="365"/>
      <c r="F297" s="365"/>
      <c r="G297" s="365"/>
      <c r="H297" s="365"/>
      <c r="I297" s="365"/>
      <c r="J297" s="365"/>
      <c r="K297" s="365"/>
      <c r="L297" s="365"/>
      <c r="M297" s="160"/>
    </row>
    <row r="298" spans="3:13" s="99" customFormat="1" x14ac:dyDescent="0.25">
      <c r="C298" s="390"/>
      <c r="E298" s="365"/>
      <c r="F298" s="365"/>
      <c r="G298" s="365"/>
      <c r="H298" s="365"/>
      <c r="I298" s="365"/>
      <c r="J298" s="365"/>
      <c r="K298" s="365"/>
      <c r="L298" s="365"/>
      <c r="M298" s="160"/>
    </row>
    <row r="299" spans="3:13" s="99" customFormat="1" x14ac:dyDescent="0.25">
      <c r="C299" s="390"/>
      <c r="E299" s="365"/>
      <c r="F299" s="365"/>
      <c r="G299" s="365"/>
      <c r="H299" s="365"/>
      <c r="I299" s="365"/>
      <c r="J299" s="365"/>
      <c r="K299" s="365"/>
      <c r="L299" s="365"/>
      <c r="M299" s="160"/>
    </row>
    <row r="300" spans="3:13" s="99" customFormat="1" x14ac:dyDescent="0.25">
      <c r="C300" s="390"/>
      <c r="E300" s="365"/>
      <c r="F300" s="365"/>
      <c r="G300" s="365"/>
      <c r="H300" s="365"/>
      <c r="I300" s="365"/>
      <c r="J300" s="365"/>
      <c r="K300" s="365"/>
      <c r="L300" s="365"/>
      <c r="M300" s="160"/>
    </row>
    <row r="301" spans="3:13" s="99" customFormat="1" x14ac:dyDescent="0.25">
      <c r="C301" s="390"/>
      <c r="E301" s="365"/>
      <c r="F301" s="365"/>
      <c r="G301" s="365"/>
      <c r="H301" s="365"/>
      <c r="I301" s="365"/>
      <c r="J301" s="365"/>
      <c r="K301" s="365"/>
      <c r="L301" s="365"/>
      <c r="M301" s="160"/>
    </row>
    <row r="302" spans="3:13" s="99" customFormat="1" x14ac:dyDescent="0.25">
      <c r="C302" s="390"/>
      <c r="E302" s="365"/>
      <c r="F302" s="365"/>
      <c r="G302" s="365"/>
      <c r="H302" s="365"/>
      <c r="I302" s="365"/>
      <c r="J302" s="365"/>
      <c r="K302" s="365"/>
      <c r="L302" s="365"/>
      <c r="M302" s="160"/>
    </row>
    <row r="303" spans="3:13" s="99" customFormat="1" x14ac:dyDescent="0.25">
      <c r="C303" s="390"/>
      <c r="E303" s="365"/>
      <c r="F303" s="365"/>
      <c r="G303" s="365"/>
      <c r="H303" s="365"/>
      <c r="I303" s="365"/>
      <c r="J303" s="365"/>
      <c r="K303" s="365"/>
      <c r="L303" s="365"/>
      <c r="M303" s="160"/>
    </row>
    <row r="304" spans="3:13" s="99" customFormat="1" x14ac:dyDescent="0.25">
      <c r="C304" s="390"/>
      <c r="E304" s="365"/>
      <c r="F304" s="365"/>
      <c r="G304" s="365"/>
      <c r="H304" s="365"/>
      <c r="I304" s="365"/>
      <c r="J304" s="365"/>
      <c r="K304" s="365"/>
      <c r="L304" s="365"/>
      <c r="M304" s="160"/>
    </row>
    <row r="305" spans="3:13" s="99" customFormat="1" x14ac:dyDescent="0.25">
      <c r="C305" s="390"/>
      <c r="E305" s="365"/>
      <c r="F305" s="365"/>
      <c r="G305" s="365"/>
      <c r="H305" s="365"/>
      <c r="I305" s="365"/>
      <c r="J305" s="365"/>
      <c r="K305" s="365"/>
      <c r="L305" s="365"/>
      <c r="M305" s="160"/>
    </row>
    <row r="306" spans="3:13" s="99" customFormat="1" x14ac:dyDescent="0.25">
      <c r="C306" s="390"/>
      <c r="E306" s="365"/>
      <c r="F306" s="365"/>
      <c r="G306" s="365"/>
      <c r="H306" s="365"/>
      <c r="I306" s="365"/>
      <c r="J306" s="365"/>
      <c r="K306" s="365"/>
      <c r="L306" s="365"/>
      <c r="M306" s="160"/>
    </row>
    <row r="307" spans="3:13" s="99" customFormat="1" x14ac:dyDescent="0.25">
      <c r="C307" s="390"/>
      <c r="E307" s="365"/>
      <c r="F307" s="365"/>
      <c r="G307" s="365"/>
      <c r="H307" s="365"/>
      <c r="I307" s="365"/>
      <c r="J307" s="365"/>
      <c r="K307" s="365"/>
      <c r="L307" s="365"/>
      <c r="M307" s="160"/>
    </row>
    <row r="308" spans="3:13" s="99" customFormat="1" x14ac:dyDescent="0.25">
      <c r="C308" s="390"/>
      <c r="E308" s="365"/>
      <c r="F308" s="365"/>
      <c r="G308" s="365"/>
      <c r="H308" s="365"/>
      <c r="I308" s="365"/>
      <c r="J308" s="365"/>
      <c r="K308" s="365"/>
      <c r="L308" s="365"/>
      <c r="M308" s="160"/>
    </row>
    <row r="309" spans="3:13" s="99" customFormat="1" x14ac:dyDescent="0.25">
      <c r="C309" s="390"/>
      <c r="E309" s="365"/>
      <c r="F309" s="365"/>
      <c r="G309" s="365"/>
      <c r="H309" s="365"/>
      <c r="I309" s="365"/>
      <c r="J309" s="365"/>
      <c r="K309" s="365"/>
      <c r="L309" s="365"/>
      <c r="M309" s="160"/>
    </row>
    <row r="310" spans="3:13" s="99" customFormat="1" x14ac:dyDescent="0.25">
      <c r="C310" s="390"/>
      <c r="E310" s="365"/>
      <c r="F310" s="365"/>
      <c r="G310" s="365"/>
      <c r="H310" s="365"/>
      <c r="I310" s="365"/>
      <c r="J310" s="365"/>
      <c r="K310" s="365"/>
      <c r="L310" s="365"/>
      <c r="M310" s="160"/>
    </row>
    <row r="311" spans="3:13" s="99" customFormat="1" x14ac:dyDescent="0.25">
      <c r="C311" s="390"/>
      <c r="E311" s="365"/>
      <c r="F311" s="365"/>
      <c r="G311" s="365"/>
      <c r="H311" s="365"/>
      <c r="I311" s="365"/>
      <c r="J311" s="365"/>
      <c r="K311" s="365"/>
      <c r="L311" s="365"/>
      <c r="M311" s="160"/>
    </row>
    <row r="312" spans="3:13" s="99" customFormat="1" x14ac:dyDescent="0.25">
      <c r="C312" s="390"/>
      <c r="E312" s="365"/>
      <c r="F312" s="365"/>
      <c r="G312" s="365"/>
      <c r="H312" s="365"/>
      <c r="I312" s="365"/>
      <c r="J312" s="365"/>
      <c r="K312" s="365"/>
      <c r="L312" s="365"/>
      <c r="M312" s="160"/>
    </row>
    <row r="313" spans="3:13" s="99" customFormat="1" x14ac:dyDescent="0.25">
      <c r="C313" s="390"/>
      <c r="E313" s="365"/>
      <c r="F313" s="365"/>
      <c r="G313" s="365"/>
      <c r="H313" s="365"/>
      <c r="I313" s="365"/>
      <c r="J313" s="365"/>
      <c r="K313" s="365"/>
      <c r="L313" s="365"/>
      <c r="M313" s="160"/>
    </row>
    <row r="314" spans="3:13" s="99" customFormat="1" x14ac:dyDescent="0.25">
      <c r="C314" s="390"/>
      <c r="E314" s="365"/>
      <c r="F314" s="365"/>
      <c r="G314" s="365"/>
      <c r="H314" s="365"/>
      <c r="I314" s="365"/>
      <c r="J314" s="365"/>
      <c r="K314" s="365"/>
      <c r="L314" s="365"/>
      <c r="M314" s="160"/>
    </row>
    <row r="315" spans="3:13" s="99" customFormat="1" x14ac:dyDescent="0.25">
      <c r="C315" s="390"/>
      <c r="E315" s="365"/>
      <c r="F315" s="365"/>
      <c r="G315" s="365"/>
      <c r="H315" s="365"/>
      <c r="I315" s="365"/>
      <c r="J315" s="365"/>
      <c r="K315" s="365"/>
      <c r="L315" s="365"/>
      <c r="M315" s="160"/>
    </row>
    <row r="316" spans="3:13" s="99" customFormat="1" x14ac:dyDescent="0.25">
      <c r="C316" s="390"/>
      <c r="E316" s="365"/>
      <c r="F316" s="365"/>
      <c r="G316" s="365"/>
      <c r="H316" s="365"/>
      <c r="I316" s="365"/>
      <c r="J316" s="365"/>
      <c r="K316" s="365"/>
      <c r="L316" s="365"/>
      <c r="M316" s="160"/>
    </row>
    <row r="317" spans="3:13" s="99" customFormat="1" x14ac:dyDescent="0.25">
      <c r="C317" s="390"/>
      <c r="E317" s="365"/>
      <c r="F317" s="365"/>
      <c r="G317" s="365"/>
      <c r="H317" s="365"/>
      <c r="I317" s="365"/>
      <c r="J317" s="365"/>
      <c r="K317" s="365"/>
      <c r="L317" s="365"/>
      <c r="M317" s="160"/>
    </row>
    <row r="318" spans="3:13" s="99" customFormat="1" x14ac:dyDescent="0.25">
      <c r="C318" s="390"/>
      <c r="E318" s="365"/>
      <c r="F318" s="365"/>
      <c r="G318" s="365"/>
      <c r="H318" s="365"/>
      <c r="I318" s="365"/>
      <c r="J318" s="365"/>
      <c r="K318" s="365"/>
      <c r="L318" s="365"/>
      <c r="M318" s="160"/>
    </row>
    <row r="319" spans="3:13" s="99" customFormat="1" x14ac:dyDescent="0.25">
      <c r="C319" s="390"/>
      <c r="E319" s="365"/>
      <c r="F319" s="365"/>
      <c r="G319" s="365"/>
      <c r="H319" s="365"/>
      <c r="I319" s="365"/>
      <c r="J319" s="365"/>
      <c r="K319" s="365"/>
      <c r="L319" s="365"/>
      <c r="M319" s="160"/>
    </row>
    <row r="320" spans="3:13" s="99" customFormat="1" x14ac:dyDescent="0.25">
      <c r="C320" s="390"/>
      <c r="E320" s="365"/>
      <c r="F320" s="365"/>
      <c r="G320" s="365"/>
      <c r="H320" s="365"/>
      <c r="I320" s="365"/>
      <c r="J320" s="365"/>
      <c r="K320" s="365"/>
      <c r="L320" s="365"/>
      <c r="M320" s="160"/>
    </row>
    <row r="321" spans="3:13" s="99" customFormat="1" x14ac:dyDescent="0.25">
      <c r="C321" s="390"/>
      <c r="E321" s="365"/>
      <c r="F321" s="365"/>
      <c r="G321" s="365"/>
      <c r="H321" s="365"/>
      <c r="I321" s="365"/>
      <c r="J321" s="365"/>
      <c r="K321" s="365"/>
      <c r="L321" s="365"/>
      <c r="M321" s="160"/>
    </row>
    <row r="322" spans="3:13" s="99" customFormat="1" x14ac:dyDescent="0.25">
      <c r="C322" s="390"/>
      <c r="E322" s="365"/>
      <c r="F322" s="365"/>
      <c r="G322" s="365"/>
      <c r="H322" s="365"/>
      <c r="I322" s="365"/>
      <c r="J322" s="365"/>
      <c r="K322" s="365"/>
      <c r="L322" s="365"/>
      <c r="M322" s="160"/>
    </row>
    <row r="323" spans="3:13" s="99" customFormat="1" x14ac:dyDescent="0.25">
      <c r="C323" s="390"/>
      <c r="E323" s="365"/>
      <c r="F323" s="365"/>
      <c r="G323" s="365"/>
      <c r="H323" s="365"/>
      <c r="I323" s="365"/>
      <c r="J323" s="365"/>
      <c r="K323" s="365"/>
      <c r="L323" s="365"/>
      <c r="M323" s="160"/>
    </row>
    <row r="324" spans="3:13" s="99" customFormat="1" x14ac:dyDescent="0.25">
      <c r="C324" s="390"/>
      <c r="E324" s="365"/>
      <c r="F324" s="365"/>
      <c r="G324" s="365"/>
      <c r="H324" s="365"/>
      <c r="I324" s="365"/>
      <c r="J324" s="365"/>
      <c r="K324" s="365"/>
      <c r="L324" s="365"/>
      <c r="M324" s="160"/>
    </row>
    <row r="325" spans="3:13" s="99" customFormat="1" x14ac:dyDescent="0.25">
      <c r="C325" s="390"/>
      <c r="E325" s="365"/>
      <c r="F325" s="365"/>
      <c r="G325" s="365"/>
      <c r="H325" s="365"/>
      <c r="I325" s="365"/>
      <c r="J325" s="365"/>
      <c r="K325" s="365"/>
      <c r="L325" s="365"/>
      <c r="M325" s="160"/>
    </row>
    <row r="326" spans="3:13" s="99" customFormat="1" x14ac:dyDescent="0.25">
      <c r="C326" s="390"/>
      <c r="E326" s="365"/>
      <c r="F326" s="365"/>
      <c r="G326" s="365"/>
      <c r="H326" s="365"/>
      <c r="I326" s="365"/>
      <c r="J326" s="365"/>
      <c r="K326" s="365"/>
      <c r="L326" s="365"/>
      <c r="M326" s="160"/>
    </row>
    <row r="327" spans="3:13" s="99" customFormat="1" x14ac:dyDescent="0.25">
      <c r="C327" s="390"/>
      <c r="E327" s="365"/>
      <c r="F327" s="365"/>
      <c r="G327" s="365"/>
      <c r="H327" s="365"/>
      <c r="I327" s="365"/>
      <c r="J327" s="365"/>
      <c r="K327" s="365"/>
      <c r="L327" s="365"/>
      <c r="M327" s="160"/>
    </row>
    <row r="328" spans="3:13" s="99" customFormat="1" x14ac:dyDescent="0.25">
      <c r="C328" s="390"/>
      <c r="E328" s="365"/>
      <c r="F328" s="365"/>
      <c r="G328" s="365"/>
      <c r="H328" s="365"/>
      <c r="I328" s="365"/>
      <c r="J328" s="365"/>
      <c r="K328" s="365"/>
      <c r="L328" s="365"/>
      <c r="M328" s="160"/>
    </row>
    <row r="329" spans="3:13" s="99" customFormat="1" x14ac:dyDescent="0.25">
      <c r="C329" s="390"/>
      <c r="E329" s="365"/>
      <c r="F329" s="365"/>
      <c r="G329" s="365"/>
      <c r="H329" s="365"/>
      <c r="I329" s="365"/>
      <c r="J329" s="365"/>
      <c r="K329" s="365"/>
      <c r="L329" s="365"/>
      <c r="M329" s="160"/>
    </row>
    <row r="330" spans="3:13" s="99" customFormat="1" x14ac:dyDescent="0.25">
      <c r="C330" s="390"/>
      <c r="E330" s="365"/>
      <c r="F330" s="365"/>
      <c r="G330" s="365"/>
      <c r="H330" s="365"/>
      <c r="I330" s="365"/>
      <c r="J330" s="365"/>
      <c r="K330" s="365"/>
      <c r="L330" s="365"/>
      <c r="M330" s="160"/>
    </row>
    <row r="331" spans="3:13" s="99" customFormat="1" x14ac:dyDescent="0.25">
      <c r="C331" s="390"/>
      <c r="E331" s="365"/>
      <c r="F331" s="365"/>
      <c r="G331" s="365"/>
      <c r="H331" s="365"/>
      <c r="I331" s="365"/>
      <c r="J331" s="365"/>
      <c r="K331" s="365"/>
      <c r="L331" s="365"/>
      <c r="M331" s="160"/>
    </row>
    <row r="332" spans="3:13" s="99" customFormat="1" x14ac:dyDescent="0.25">
      <c r="C332" s="390"/>
      <c r="E332" s="365"/>
      <c r="F332" s="365"/>
      <c r="G332" s="365"/>
      <c r="H332" s="365"/>
      <c r="I332" s="365"/>
      <c r="J332" s="365"/>
      <c r="K332" s="365"/>
      <c r="L332" s="365"/>
      <c r="M332" s="160"/>
    </row>
    <row r="333" spans="3:13" s="99" customFormat="1" x14ac:dyDescent="0.25">
      <c r="C333" s="390"/>
      <c r="E333" s="365"/>
      <c r="F333" s="365"/>
      <c r="G333" s="365"/>
      <c r="H333" s="365"/>
      <c r="I333" s="365"/>
      <c r="J333" s="365"/>
      <c r="K333" s="365"/>
      <c r="L333" s="365"/>
      <c r="M333" s="160"/>
    </row>
    <row r="334" spans="3:13" s="99" customFormat="1" x14ac:dyDescent="0.25">
      <c r="C334" s="390"/>
      <c r="E334" s="365"/>
      <c r="F334" s="365"/>
      <c r="G334" s="365"/>
      <c r="H334" s="365"/>
      <c r="I334" s="365"/>
      <c r="J334" s="365"/>
      <c r="K334" s="365"/>
      <c r="L334" s="365"/>
      <c r="M334" s="160"/>
    </row>
    <row r="335" spans="3:13" s="99" customFormat="1" x14ac:dyDescent="0.25">
      <c r="C335" s="390"/>
      <c r="E335" s="365"/>
      <c r="F335" s="365"/>
      <c r="G335" s="365"/>
      <c r="H335" s="365"/>
      <c r="I335" s="365"/>
      <c r="J335" s="365"/>
      <c r="K335" s="365"/>
      <c r="L335" s="365"/>
      <c r="M335" s="160"/>
    </row>
    <row r="336" spans="3:13" s="99" customFormat="1" x14ac:dyDescent="0.25">
      <c r="C336" s="390"/>
      <c r="E336" s="365"/>
      <c r="F336" s="365"/>
      <c r="G336" s="365"/>
      <c r="H336" s="365"/>
      <c r="I336" s="365"/>
      <c r="J336" s="365"/>
      <c r="K336" s="365"/>
      <c r="L336" s="365"/>
      <c r="M336" s="160"/>
    </row>
    <row r="337" spans="3:13" s="99" customFormat="1" x14ac:dyDescent="0.25">
      <c r="C337" s="390"/>
      <c r="E337" s="365"/>
      <c r="F337" s="365"/>
      <c r="G337" s="365"/>
      <c r="H337" s="365"/>
      <c r="I337" s="365"/>
      <c r="J337" s="365"/>
      <c r="K337" s="365"/>
      <c r="L337" s="365"/>
      <c r="M337" s="160"/>
    </row>
    <row r="338" spans="3:13" s="99" customFormat="1" x14ac:dyDescent="0.25">
      <c r="C338" s="390"/>
      <c r="E338" s="365"/>
      <c r="F338" s="365"/>
      <c r="G338" s="365"/>
      <c r="H338" s="365"/>
      <c r="I338" s="365"/>
      <c r="J338" s="365"/>
      <c r="K338" s="365"/>
      <c r="L338" s="365"/>
      <c r="M338" s="160"/>
    </row>
    <row r="339" spans="3:13" s="99" customFormat="1" x14ac:dyDescent="0.25">
      <c r="C339" s="390"/>
      <c r="E339" s="365"/>
      <c r="F339" s="365"/>
      <c r="G339" s="365"/>
      <c r="H339" s="365"/>
      <c r="I339" s="365"/>
      <c r="J339" s="365"/>
      <c r="K339" s="365"/>
      <c r="L339" s="365"/>
      <c r="M339" s="160"/>
    </row>
    <row r="340" spans="3:13" s="99" customFormat="1" x14ac:dyDescent="0.25">
      <c r="C340" s="390"/>
      <c r="E340" s="365"/>
      <c r="F340" s="365"/>
      <c r="G340" s="365"/>
      <c r="H340" s="365"/>
      <c r="I340" s="365"/>
      <c r="J340" s="365"/>
      <c r="K340" s="365"/>
      <c r="L340" s="365"/>
      <c r="M340" s="160"/>
    </row>
    <row r="341" spans="3:13" s="99" customFormat="1" x14ac:dyDescent="0.25">
      <c r="C341" s="390"/>
      <c r="E341" s="365"/>
      <c r="F341" s="365"/>
      <c r="G341" s="365"/>
      <c r="H341" s="365"/>
      <c r="I341" s="365"/>
      <c r="J341" s="365"/>
      <c r="K341" s="365"/>
      <c r="L341" s="365"/>
      <c r="M341" s="160"/>
    </row>
    <row r="342" spans="3:13" s="99" customFormat="1" x14ac:dyDescent="0.25">
      <c r="C342" s="390"/>
      <c r="E342" s="365"/>
      <c r="F342" s="365"/>
      <c r="G342" s="365"/>
      <c r="H342" s="365"/>
      <c r="I342" s="365"/>
      <c r="J342" s="365"/>
      <c r="K342" s="365"/>
      <c r="L342" s="365"/>
      <c r="M342" s="160"/>
    </row>
    <row r="343" spans="3:13" s="99" customFormat="1" x14ac:dyDescent="0.25">
      <c r="C343" s="390"/>
      <c r="E343" s="365"/>
      <c r="F343" s="365"/>
      <c r="G343" s="365"/>
      <c r="H343" s="365"/>
      <c r="I343" s="365"/>
      <c r="J343" s="365"/>
      <c r="K343" s="365"/>
      <c r="L343" s="365"/>
      <c r="M343" s="160"/>
    </row>
    <row r="344" spans="3:13" s="99" customFormat="1" x14ac:dyDescent="0.25">
      <c r="C344" s="390"/>
      <c r="E344" s="365"/>
      <c r="F344" s="365"/>
      <c r="G344" s="365"/>
      <c r="H344" s="365"/>
      <c r="I344" s="365"/>
      <c r="J344" s="365"/>
      <c r="K344" s="365"/>
      <c r="L344" s="365"/>
      <c r="M344" s="160"/>
    </row>
    <row r="345" spans="3:13" s="99" customFormat="1" x14ac:dyDescent="0.25">
      <c r="C345" s="390"/>
      <c r="E345" s="365"/>
      <c r="F345" s="365"/>
      <c r="G345" s="365"/>
      <c r="H345" s="365"/>
      <c r="I345" s="365"/>
      <c r="J345" s="365"/>
      <c r="K345" s="365"/>
      <c r="L345" s="365"/>
      <c r="M345" s="160"/>
    </row>
    <row r="346" spans="3:13" s="99" customFormat="1" x14ac:dyDescent="0.25">
      <c r="C346" s="390"/>
      <c r="E346" s="365"/>
      <c r="F346" s="365"/>
      <c r="G346" s="365"/>
      <c r="H346" s="365"/>
      <c r="I346" s="365"/>
      <c r="J346" s="365"/>
      <c r="K346" s="365"/>
      <c r="L346" s="365"/>
      <c r="M346" s="160"/>
    </row>
    <row r="347" spans="3:13" s="99" customFormat="1" x14ac:dyDescent="0.25">
      <c r="C347" s="390"/>
      <c r="E347" s="365"/>
      <c r="F347" s="365"/>
      <c r="G347" s="365"/>
      <c r="H347" s="365"/>
      <c r="I347" s="365"/>
      <c r="J347" s="365"/>
      <c r="K347" s="365"/>
      <c r="L347" s="365"/>
      <c r="M347" s="160"/>
    </row>
    <row r="348" spans="3:13" s="99" customFormat="1" x14ac:dyDescent="0.25">
      <c r="C348" s="390"/>
      <c r="E348" s="365"/>
      <c r="F348" s="365"/>
      <c r="G348" s="365"/>
      <c r="H348" s="365"/>
      <c r="I348" s="365"/>
      <c r="J348" s="365"/>
      <c r="K348" s="365"/>
      <c r="L348" s="365"/>
      <c r="M348" s="160"/>
    </row>
    <row r="349" spans="3:13" s="99" customFormat="1" x14ac:dyDescent="0.25">
      <c r="C349" s="390"/>
      <c r="E349" s="365"/>
      <c r="F349" s="365"/>
      <c r="G349" s="365"/>
      <c r="H349" s="365"/>
      <c r="I349" s="365"/>
      <c r="J349" s="365"/>
      <c r="K349" s="365"/>
      <c r="L349" s="365"/>
      <c r="M349" s="160"/>
    </row>
    <row r="350" spans="3:13" s="99" customFormat="1" x14ac:dyDescent="0.25">
      <c r="C350" s="390"/>
      <c r="E350" s="365"/>
      <c r="F350" s="365"/>
      <c r="G350" s="365"/>
      <c r="H350" s="365"/>
      <c r="I350" s="365"/>
      <c r="J350" s="365"/>
      <c r="K350" s="365"/>
      <c r="L350" s="365"/>
      <c r="M350" s="160"/>
    </row>
    <row r="351" spans="3:13" s="99" customFormat="1" x14ac:dyDescent="0.25">
      <c r="C351" s="390"/>
      <c r="E351" s="365"/>
      <c r="F351" s="365"/>
      <c r="G351" s="365"/>
      <c r="H351" s="365"/>
      <c r="I351" s="365"/>
      <c r="J351" s="365"/>
      <c r="K351" s="365"/>
      <c r="L351" s="365"/>
      <c r="M351" s="160"/>
    </row>
    <row r="352" spans="3:13" s="99" customFormat="1" x14ac:dyDescent="0.25">
      <c r="C352" s="390"/>
      <c r="E352" s="365"/>
      <c r="F352" s="365"/>
      <c r="G352" s="365"/>
      <c r="H352" s="365"/>
      <c r="I352" s="365"/>
      <c r="J352" s="365"/>
      <c r="K352" s="365"/>
      <c r="L352" s="365"/>
      <c r="M352" s="160"/>
    </row>
    <row r="353" spans="3:13" s="99" customFormat="1" x14ac:dyDescent="0.25">
      <c r="C353" s="390"/>
      <c r="E353" s="365"/>
      <c r="F353" s="365"/>
      <c r="G353" s="365"/>
      <c r="H353" s="365"/>
      <c r="I353" s="365"/>
      <c r="J353" s="365"/>
      <c r="K353" s="365"/>
      <c r="L353" s="365"/>
      <c r="M353" s="160"/>
    </row>
    <row r="354" spans="3:13" s="99" customFormat="1" x14ac:dyDescent="0.25">
      <c r="C354" s="390"/>
      <c r="E354" s="365"/>
      <c r="F354" s="365"/>
      <c r="G354" s="365"/>
      <c r="H354" s="365"/>
      <c r="I354" s="365"/>
      <c r="J354" s="365"/>
      <c r="K354" s="365"/>
      <c r="L354" s="365"/>
      <c r="M354" s="160"/>
    </row>
    <row r="355" spans="3:13" s="99" customFormat="1" x14ac:dyDescent="0.25">
      <c r="C355" s="390"/>
      <c r="E355" s="365"/>
      <c r="F355" s="365"/>
      <c r="G355" s="365"/>
      <c r="H355" s="365"/>
      <c r="I355" s="365"/>
      <c r="J355" s="365"/>
      <c r="K355" s="365"/>
      <c r="L355" s="365"/>
      <c r="M355" s="160"/>
    </row>
    <row r="356" spans="3:13" s="99" customFormat="1" x14ac:dyDescent="0.25">
      <c r="C356" s="390"/>
      <c r="E356" s="365"/>
      <c r="F356" s="365"/>
      <c r="G356" s="365"/>
      <c r="H356" s="365"/>
      <c r="I356" s="365"/>
      <c r="J356" s="365"/>
      <c r="K356" s="365"/>
      <c r="L356" s="365"/>
      <c r="M356" s="160"/>
    </row>
    <row r="357" spans="3:13" s="99" customFormat="1" x14ac:dyDescent="0.25">
      <c r="C357" s="390"/>
      <c r="E357" s="365"/>
      <c r="F357" s="365"/>
      <c r="G357" s="365"/>
      <c r="H357" s="365"/>
      <c r="I357" s="365"/>
      <c r="J357" s="365"/>
      <c r="K357" s="365"/>
      <c r="L357" s="365"/>
      <c r="M357" s="160"/>
    </row>
    <row r="358" spans="3:13" s="99" customFormat="1" x14ac:dyDescent="0.25">
      <c r="C358" s="390"/>
      <c r="E358" s="365"/>
      <c r="F358" s="365"/>
      <c r="G358" s="365"/>
      <c r="H358" s="365"/>
      <c r="I358" s="365"/>
      <c r="J358" s="365"/>
      <c r="K358" s="365"/>
      <c r="L358" s="365"/>
      <c r="M358" s="160"/>
    </row>
    <row r="359" spans="3:13" s="99" customFormat="1" x14ac:dyDescent="0.25">
      <c r="C359" s="390"/>
      <c r="E359" s="365"/>
      <c r="F359" s="365"/>
      <c r="G359" s="365"/>
      <c r="H359" s="365"/>
      <c r="I359" s="365"/>
      <c r="J359" s="365"/>
      <c r="K359" s="365"/>
      <c r="L359" s="365"/>
      <c r="M359" s="160"/>
    </row>
    <row r="360" spans="3:13" s="99" customFormat="1" x14ac:dyDescent="0.25">
      <c r="C360" s="390"/>
      <c r="E360" s="365"/>
      <c r="F360" s="365"/>
      <c r="G360" s="365"/>
      <c r="H360" s="365"/>
      <c r="I360" s="365"/>
      <c r="J360" s="365"/>
      <c r="K360" s="365"/>
      <c r="L360" s="365"/>
      <c r="M360" s="160"/>
    </row>
    <row r="361" spans="3:13" s="99" customFormat="1" x14ac:dyDescent="0.25">
      <c r="C361" s="390"/>
      <c r="E361" s="365"/>
      <c r="F361" s="365"/>
      <c r="G361" s="365"/>
      <c r="H361" s="365"/>
      <c r="I361" s="365"/>
      <c r="J361" s="365"/>
      <c r="K361" s="365"/>
      <c r="L361" s="365"/>
      <c r="M361" s="160"/>
    </row>
    <row r="362" spans="3:13" s="99" customFormat="1" x14ac:dyDescent="0.25">
      <c r="C362" s="390"/>
      <c r="E362" s="365"/>
      <c r="F362" s="365"/>
      <c r="G362" s="365"/>
      <c r="H362" s="365"/>
      <c r="I362" s="365"/>
      <c r="J362" s="365"/>
      <c r="K362" s="365"/>
      <c r="L362" s="365"/>
      <c r="M362" s="160"/>
    </row>
    <row r="363" spans="3:13" s="99" customFormat="1" x14ac:dyDescent="0.25">
      <c r="C363" s="390"/>
      <c r="E363" s="365"/>
      <c r="F363" s="365"/>
      <c r="G363" s="365"/>
      <c r="H363" s="365"/>
      <c r="I363" s="365"/>
      <c r="J363" s="365"/>
      <c r="K363" s="365"/>
      <c r="L363" s="365"/>
      <c r="M363" s="160"/>
    </row>
    <row r="364" spans="3:13" s="99" customFormat="1" x14ac:dyDescent="0.25">
      <c r="C364" s="390"/>
      <c r="E364" s="365"/>
      <c r="F364" s="365"/>
      <c r="G364" s="365"/>
      <c r="H364" s="365"/>
      <c r="I364" s="365"/>
      <c r="J364" s="365"/>
      <c r="K364" s="365"/>
      <c r="L364" s="365"/>
      <c r="M364" s="160"/>
    </row>
    <row r="365" spans="3:13" s="99" customFormat="1" x14ac:dyDescent="0.25">
      <c r="C365" s="390"/>
      <c r="E365" s="365"/>
      <c r="F365" s="365"/>
      <c r="G365" s="365"/>
      <c r="H365" s="365"/>
      <c r="I365" s="365"/>
      <c r="J365" s="365"/>
      <c r="K365" s="365"/>
      <c r="L365" s="365"/>
      <c r="M365" s="160"/>
    </row>
    <row r="366" spans="3:13" s="99" customFormat="1" x14ac:dyDescent="0.25">
      <c r="C366" s="390"/>
      <c r="E366" s="365"/>
      <c r="F366" s="365"/>
      <c r="G366" s="365"/>
      <c r="H366" s="365"/>
      <c r="I366" s="365"/>
      <c r="J366" s="365"/>
      <c r="K366" s="365"/>
      <c r="L366" s="365"/>
      <c r="M366" s="160"/>
    </row>
    <row r="367" spans="3:13" s="99" customFormat="1" x14ac:dyDescent="0.25">
      <c r="C367" s="390"/>
      <c r="E367" s="365"/>
      <c r="F367" s="365"/>
      <c r="G367" s="365"/>
      <c r="H367" s="365"/>
      <c r="I367" s="365"/>
      <c r="J367" s="365"/>
      <c r="K367" s="365"/>
      <c r="L367" s="365"/>
      <c r="M367" s="160"/>
    </row>
    <row r="368" spans="3:13" s="99" customFormat="1" x14ac:dyDescent="0.25">
      <c r="C368" s="390"/>
      <c r="E368" s="365"/>
      <c r="F368" s="365"/>
      <c r="G368" s="365"/>
      <c r="H368" s="365"/>
      <c r="I368" s="365"/>
      <c r="J368" s="365"/>
      <c r="K368" s="365"/>
      <c r="L368" s="365"/>
      <c r="M368" s="160"/>
    </row>
    <row r="369" spans="3:13" s="99" customFormat="1" x14ac:dyDescent="0.25">
      <c r="C369" s="390"/>
      <c r="E369" s="365"/>
      <c r="F369" s="365"/>
      <c r="G369" s="365"/>
      <c r="H369" s="365"/>
      <c r="I369" s="365"/>
      <c r="J369" s="365"/>
      <c r="K369" s="365"/>
      <c r="L369" s="365"/>
      <c r="M369" s="160"/>
    </row>
    <row r="370" spans="3:13" s="99" customFormat="1" x14ac:dyDescent="0.25">
      <c r="C370" s="390"/>
      <c r="E370" s="365"/>
      <c r="F370" s="365"/>
      <c r="G370" s="365"/>
      <c r="H370" s="365"/>
      <c r="I370" s="365"/>
      <c r="J370" s="365"/>
      <c r="K370" s="365"/>
      <c r="L370" s="365"/>
      <c r="M370" s="160"/>
    </row>
    <row r="371" spans="3:13" s="99" customFormat="1" x14ac:dyDescent="0.25">
      <c r="C371" s="390"/>
      <c r="E371" s="365"/>
      <c r="F371" s="365"/>
      <c r="G371" s="365"/>
      <c r="H371" s="365"/>
      <c r="I371" s="365"/>
      <c r="J371" s="365"/>
      <c r="K371" s="365"/>
      <c r="L371" s="365"/>
      <c r="M371" s="160"/>
    </row>
    <row r="372" spans="3:13" s="99" customFormat="1" x14ac:dyDescent="0.25">
      <c r="C372" s="390"/>
      <c r="E372" s="365"/>
      <c r="F372" s="365"/>
      <c r="G372" s="365"/>
      <c r="H372" s="365"/>
      <c r="I372" s="365"/>
      <c r="J372" s="365"/>
      <c r="K372" s="365"/>
      <c r="L372" s="365"/>
      <c r="M372" s="160"/>
    </row>
    <row r="373" spans="3:13" s="99" customFormat="1" x14ac:dyDescent="0.25">
      <c r="C373" s="390"/>
      <c r="E373" s="365"/>
      <c r="F373" s="365"/>
      <c r="G373" s="365"/>
      <c r="H373" s="365"/>
      <c r="I373" s="365"/>
      <c r="J373" s="365"/>
      <c r="K373" s="365"/>
      <c r="L373" s="365"/>
      <c r="M373" s="160"/>
    </row>
    <row r="374" spans="3:13" s="99" customFormat="1" x14ac:dyDescent="0.25">
      <c r="C374" s="390"/>
      <c r="E374" s="365"/>
      <c r="F374" s="365"/>
      <c r="G374" s="365"/>
      <c r="H374" s="365"/>
      <c r="I374" s="365"/>
      <c r="J374" s="365"/>
      <c r="K374" s="365"/>
      <c r="L374" s="365"/>
      <c r="M374" s="160"/>
    </row>
    <row r="375" spans="3:13" s="99" customFormat="1" x14ac:dyDescent="0.25">
      <c r="C375" s="390"/>
      <c r="E375" s="365"/>
      <c r="F375" s="365"/>
      <c r="G375" s="365"/>
      <c r="H375" s="365"/>
      <c r="I375" s="365"/>
      <c r="J375" s="365"/>
      <c r="K375" s="365"/>
      <c r="L375" s="365"/>
      <c r="M375" s="160"/>
    </row>
    <row r="376" spans="3:13" s="99" customFormat="1" x14ac:dyDescent="0.25">
      <c r="C376" s="390"/>
      <c r="E376" s="365"/>
      <c r="F376" s="365"/>
      <c r="G376" s="365"/>
      <c r="H376" s="365"/>
      <c r="I376" s="365"/>
      <c r="J376" s="365"/>
      <c r="K376" s="365"/>
      <c r="L376" s="365"/>
      <c r="M376" s="160"/>
    </row>
    <row r="377" spans="3:13" s="99" customFormat="1" x14ac:dyDescent="0.25">
      <c r="C377" s="390"/>
      <c r="E377" s="365"/>
      <c r="F377" s="365"/>
      <c r="G377" s="365"/>
      <c r="H377" s="365"/>
      <c r="I377" s="365"/>
      <c r="J377" s="365"/>
      <c r="K377" s="365"/>
      <c r="L377" s="365"/>
      <c r="M377" s="160"/>
    </row>
    <row r="378" spans="3:13" s="99" customFormat="1" x14ac:dyDescent="0.25">
      <c r="C378" s="390"/>
      <c r="E378" s="365"/>
      <c r="F378" s="365"/>
      <c r="G378" s="365"/>
      <c r="H378" s="365"/>
      <c r="I378" s="365"/>
      <c r="J378" s="365"/>
      <c r="K378" s="365"/>
      <c r="L378" s="365"/>
      <c r="M378" s="160"/>
    </row>
    <row r="379" spans="3:13" s="99" customFormat="1" x14ac:dyDescent="0.25">
      <c r="C379" s="390"/>
      <c r="E379" s="365"/>
      <c r="F379" s="365"/>
      <c r="G379" s="365"/>
      <c r="H379" s="365"/>
      <c r="I379" s="365"/>
      <c r="J379" s="365"/>
      <c r="K379" s="365"/>
      <c r="L379" s="365"/>
      <c r="M379" s="160"/>
    </row>
    <row r="380" spans="3:13" s="99" customFormat="1" x14ac:dyDescent="0.25">
      <c r="C380" s="390"/>
      <c r="E380" s="365"/>
      <c r="F380" s="365"/>
      <c r="G380" s="365"/>
      <c r="H380" s="365"/>
      <c r="I380" s="365"/>
      <c r="J380" s="365"/>
      <c r="K380" s="365"/>
      <c r="L380" s="365"/>
      <c r="M380" s="160"/>
    </row>
    <row r="381" spans="3:13" s="99" customFormat="1" x14ac:dyDescent="0.25">
      <c r="C381" s="390"/>
      <c r="E381" s="365"/>
      <c r="F381" s="365"/>
      <c r="G381" s="365"/>
      <c r="H381" s="365"/>
      <c r="I381" s="365"/>
      <c r="J381" s="365"/>
      <c r="K381" s="365"/>
      <c r="L381" s="365"/>
      <c r="M381" s="160"/>
    </row>
    <row r="382" spans="3:13" s="99" customFormat="1" x14ac:dyDescent="0.25">
      <c r="C382" s="390"/>
      <c r="E382" s="365"/>
      <c r="F382" s="365"/>
      <c r="G382" s="365"/>
      <c r="H382" s="365"/>
      <c r="I382" s="365"/>
      <c r="J382" s="365"/>
      <c r="K382" s="365"/>
      <c r="L382" s="365"/>
      <c r="M382" s="160"/>
    </row>
    <row r="383" spans="3:13" s="99" customFormat="1" x14ac:dyDescent="0.25">
      <c r="C383" s="390"/>
      <c r="E383" s="365"/>
      <c r="F383" s="365"/>
      <c r="G383" s="365"/>
      <c r="H383" s="365"/>
      <c r="I383" s="365"/>
      <c r="J383" s="365"/>
      <c r="K383" s="365"/>
      <c r="L383" s="365"/>
      <c r="M383" s="160"/>
    </row>
    <row r="384" spans="3:13" s="99" customFormat="1" x14ac:dyDescent="0.25">
      <c r="C384" s="390"/>
      <c r="E384" s="365"/>
      <c r="F384" s="365"/>
      <c r="G384" s="365"/>
      <c r="H384" s="365"/>
      <c r="I384" s="365"/>
      <c r="J384" s="365"/>
      <c r="K384" s="365"/>
      <c r="L384" s="365"/>
      <c r="M384" s="160"/>
    </row>
    <row r="385" spans="3:13" s="99" customFormat="1" x14ac:dyDescent="0.25">
      <c r="C385" s="390"/>
      <c r="E385" s="365"/>
      <c r="F385" s="365"/>
      <c r="G385" s="365"/>
      <c r="H385" s="365"/>
      <c r="I385" s="365"/>
      <c r="J385" s="365"/>
      <c r="K385" s="365"/>
      <c r="L385" s="365"/>
      <c r="M385" s="160"/>
    </row>
    <row r="386" spans="3:13" s="99" customFormat="1" x14ac:dyDescent="0.25">
      <c r="C386" s="390"/>
      <c r="E386" s="365"/>
      <c r="F386" s="365"/>
      <c r="G386" s="365"/>
      <c r="H386" s="365"/>
      <c r="I386" s="365"/>
      <c r="J386" s="365"/>
      <c r="K386" s="365"/>
      <c r="L386" s="365"/>
      <c r="M386" s="160"/>
    </row>
    <row r="387" spans="3:13" s="99" customFormat="1" x14ac:dyDescent="0.25">
      <c r="C387" s="390"/>
      <c r="E387" s="365"/>
      <c r="F387" s="365"/>
      <c r="G387" s="365"/>
      <c r="H387" s="365"/>
      <c r="I387" s="365"/>
      <c r="J387" s="365"/>
      <c r="K387" s="365"/>
      <c r="L387" s="365"/>
      <c r="M387" s="160"/>
    </row>
    <row r="388" spans="3:13" s="99" customFormat="1" x14ac:dyDescent="0.25">
      <c r="C388" s="390"/>
      <c r="E388" s="365"/>
      <c r="F388" s="365"/>
      <c r="G388" s="365"/>
      <c r="H388" s="365"/>
      <c r="I388" s="365"/>
      <c r="J388" s="365"/>
      <c r="K388" s="365"/>
      <c r="L388" s="365"/>
      <c r="M388" s="160"/>
    </row>
    <row r="389" spans="3:13" s="99" customFormat="1" x14ac:dyDescent="0.25">
      <c r="C389" s="390"/>
      <c r="E389" s="365"/>
      <c r="F389" s="365"/>
      <c r="G389" s="365"/>
      <c r="H389" s="365"/>
      <c r="I389" s="365"/>
      <c r="J389" s="365"/>
      <c r="K389" s="365"/>
      <c r="L389" s="365"/>
      <c r="M389" s="160"/>
    </row>
    <row r="390" spans="3:13" s="99" customFormat="1" x14ac:dyDescent="0.25">
      <c r="C390" s="390"/>
      <c r="E390" s="365"/>
      <c r="F390" s="365"/>
      <c r="G390" s="365"/>
      <c r="H390" s="365"/>
      <c r="I390" s="365"/>
      <c r="J390" s="365"/>
      <c r="K390" s="365"/>
      <c r="L390" s="365"/>
      <c r="M390" s="160"/>
    </row>
    <row r="391" spans="3:13" s="99" customFormat="1" x14ac:dyDescent="0.25">
      <c r="C391" s="390"/>
      <c r="E391" s="365"/>
      <c r="F391" s="365"/>
      <c r="G391" s="365"/>
      <c r="H391" s="365"/>
      <c r="I391" s="365"/>
      <c r="J391" s="365"/>
      <c r="K391" s="365"/>
      <c r="L391" s="365"/>
      <c r="M391" s="160"/>
    </row>
    <row r="392" spans="3:13" s="99" customFormat="1" x14ac:dyDescent="0.25">
      <c r="C392" s="390"/>
      <c r="E392" s="365"/>
      <c r="F392" s="365"/>
      <c r="G392" s="365"/>
      <c r="H392" s="365"/>
      <c r="I392" s="365"/>
      <c r="J392" s="365"/>
      <c r="K392" s="365"/>
      <c r="L392" s="365"/>
      <c r="M392" s="160"/>
    </row>
    <row r="393" spans="3:13" s="99" customFormat="1" x14ac:dyDescent="0.25">
      <c r="C393" s="390"/>
      <c r="E393" s="365"/>
      <c r="F393" s="365"/>
      <c r="G393" s="365"/>
      <c r="H393" s="365"/>
      <c r="I393" s="365"/>
      <c r="J393" s="365"/>
      <c r="K393" s="365"/>
      <c r="L393" s="365"/>
      <c r="M393" s="160"/>
    </row>
    <row r="394" spans="3:13" s="99" customFormat="1" x14ac:dyDescent="0.25">
      <c r="C394" s="390"/>
      <c r="E394" s="365"/>
      <c r="F394" s="365"/>
      <c r="G394" s="365"/>
      <c r="H394" s="365"/>
      <c r="I394" s="365"/>
      <c r="J394" s="365"/>
      <c r="K394" s="365"/>
      <c r="L394" s="365"/>
      <c r="M394" s="160"/>
    </row>
    <row r="395" spans="3:13" s="99" customFormat="1" x14ac:dyDescent="0.25">
      <c r="C395" s="390"/>
      <c r="E395" s="365"/>
      <c r="F395" s="365"/>
      <c r="G395" s="365"/>
      <c r="H395" s="365"/>
      <c r="I395" s="365"/>
      <c r="J395" s="365"/>
      <c r="K395" s="365"/>
      <c r="L395" s="365"/>
      <c r="M395" s="160"/>
    </row>
    <row r="396" spans="3:13" s="99" customFormat="1" x14ac:dyDescent="0.25">
      <c r="C396" s="390"/>
      <c r="E396" s="365"/>
      <c r="F396" s="365"/>
      <c r="G396" s="365"/>
      <c r="H396" s="365"/>
      <c r="I396" s="365"/>
      <c r="J396" s="365"/>
      <c r="K396" s="365"/>
      <c r="L396" s="365"/>
      <c r="M396" s="160"/>
    </row>
    <row r="397" spans="3:13" s="99" customFormat="1" x14ac:dyDescent="0.25">
      <c r="C397" s="390"/>
      <c r="E397" s="365"/>
      <c r="F397" s="365"/>
      <c r="G397" s="365"/>
      <c r="H397" s="365"/>
      <c r="I397" s="365"/>
      <c r="J397" s="365"/>
      <c r="K397" s="365"/>
      <c r="L397" s="365"/>
      <c r="M397" s="160"/>
    </row>
    <row r="398" spans="3:13" s="99" customFormat="1" x14ac:dyDescent="0.25">
      <c r="C398" s="390"/>
      <c r="E398" s="365"/>
      <c r="F398" s="365"/>
      <c r="G398" s="365"/>
      <c r="H398" s="365"/>
      <c r="I398" s="365"/>
      <c r="J398" s="365"/>
      <c r="K398" s="365"/>
      <c r="L398" s="365"/>
      <c r="M398" s="160"/>
    </row>
    <row r="399" spans="3:13" s="99" customFormat="1" x14ac:dyDescent="0.25">
      <c r="C399" s="390"/>
      <c r="E399" s="365"/>
      <c r="F399" s="365"/>
      <c r="G399" s="365"/>
      <c r="H399" s="365"/>
      <c r="I399" s="365"/>
      <c r="J399" s="365"/>
      <c r="K399" s="365"/>
      <c r="L399" s="365"/>
      <c r="M399" s="160"/>
    </row>
    <row r="400" spans="3:13" s="99" customFormat="1" x14ac:dyDescent="0.25">
      <c r="C400" s="390"/>
      <c r="E400" s="365"/>
      <c r="F400" s="365"/>
      <c r="G400" s="365"/>
      <c r="H400" s="365"/>
      <c r="I400" s="365"/>
      <c r="J400" s="365"/>
      <c r="K400" s="365"/>
      <c r="L400" s="365"/>
      <c r="M400" s="160"/>
    </row>
    <row r="401" spans="3:13" s="99" customFormat="1" x14ac:dyDescent="0.25">
      <c r="C401" s="390"/>
      <c r="E401" s="365"/>
      <c r="F401" s="365"/>
      <c r="G401" s="365"/>
      <c r="H401" s="365"/>
      <c r="I401" s="365"/>
      <c r="J401" s="365"/>
      <c r="K401" s="365"/>
      <c r="L401" s="365"/>
      <c r="M401" s="160"/>
    </row>
    <row r="402" spans="3:13" s="99" customFormat="1" x14ac:dyDescent="0.25">
      <c r="C402" s="390"/>
      <c r="E402" s="365"/>
      <c r="F402" s="365"/>
      <c r="G402" s="365"/>
      <c r="H402" s="365"/>
      <c r="I402" s="365"/>
      <c r="J402" s="365"/>
      <c r="K402" s="365"/>
      <c r="L402" s="365"/>
      <c r="M402" s="160"/>
    </row>
    <row r="403" spans="3:13" s="99" customFormat="1" x14ac:dyDescent="0.25">
      <c r="C403" s="390"/>
      <c r="E403" s="365"/>
      <c r="F403" s="365"/>
      <c r="G403" s="365"/>
      <c r="H403" s="365"/>
      <c r="I403" s="365"/>
      <c r="J403" s="365"/>
      <c r="K403" s="365"/>
      <c r="L403" s="365"/>
      <c r="M403" s="160"/>
    </row>
    <row r="404" spans="3:13" s="99" customFormat="1" x14ac:dyDescent="0.25">
      <c r="C404" s="390"/>
      <c r="E404" s="365"/>
      <c r="F404" s="365"/>
      <c r="G404" s="365"/>
      <c r="H404" s="365"/>
      <c r="I404" s="365"/>
      <c r="J404" s="365"/>
      <c r="K404" s="365"/>
      <c r="L404" s="365"/>
      <c r="M404" s="160"/>
    </row>
    <row r="405" spans="3:13" s="99" customFormat="1" x14ac:dyDescent="0.25">
      <c r="C405" s="390"/>
      <c r="E405" s="365"/>
      <c r="F405" s="365"/>
      <c r="G405" s="365"/>
      <c r="H405" s="365"/>
      <c r="I405" s="365"/>
      <c r="J405" s="365"/>
      <c r="K405" s="365"/>
      <c r="L405" s="365"/>
      <c r="M405" s="160"/>
    </row>
    <row r="406" spans="3:13" s="99" customFormat="1" x14ac:dyDescent="0.25">
      <c r="C406" s="390"/>
      <c r="E406" s="365"/>
      <c r="F406" s="365"/>
      <c r="G406" s="365"/>
      <c r="H406" s="365"/>
      <c r="I406" s="365"/>
      <c r="J406" s="365"/>
      <c r="K406" s="365"/>
      <c r="L406" s="365"/>
      <c r="M406" s="160"/>
    </row>
    <row r="407" spans="3:13" s="99" customFormat="1" x14ac:dyDescent="0.25">
      <c r="C407" s="390"/>
      <c r="E407" s="365"/>
      <c r="F407" s="365"/>
      <c r="G407" s="365"/>
      <c r="H407" s="365"/>
      <c r="I407" s="365"/>
      <c r="J407" s="365"/>
      <c r="K407" s="365"/>
      <c r="L407" s="365"/>
      <c r="M407" s="160"/>
    </row>
    <row r="408" spans="3:13" s="99" customFormat="1" x14ac:dyDescent="0.25">
      <c r="C408" s="390"/>
      <c r="E408" s="365"/>
      <c r="F408" s="365"/>
      <c r="G408" s="365"/>
      <c r="H408" s="365"/>
      <c r="I408" s="365"/>
      <c r="J408" s="365"/>
      <c r="K408" s="365"/>
      <c r="L408" s="365"/>
      <c r="M408" s="160"/>
    </row>
    <row r="409" spans="3:13" s="99" customFormat="1" x14ac:dyDescent="0.25">
      <c r="C409" s="390"/>
      <c r="E409" s="365"/>
      <c r="F409" s="365"/>
      <c r="G409" s="365"/>
      <c r="H409" s="365"/>
      <c r="I409" s="365"/>
      <c r="J409" s="365"/>
      <c r="K409" s="365"/>
      <c r="L409" s="365"/>
      <c r="M409" s="160"/>
    </row>
    <row r="410" spans="3:13" s="99" customFormat="1" x14ac:dyDescent="0.25">
      <c r="C410" s="390"/>
      <c r="E410" s="365"/>
      <c r="F410" s="365"/>
      <c r="G410" s="365"/>
      <c r="H410" s="365"/>
      <c r="I410" s="365"/>
      <c r="J410" s="365"/>
      <c r="K410" s="365"/>
      <c r="L410" s="365"/>
      <c r="M410" s="160"/>
    </row>
    <row r="411" spans="3:13" s="99" customFormat="1" x14ac:dyDescent="0.25">
      <c r="C411" s="390"/>
      <c r="E411" s="365"/>
      <c r="F411" s="365"/>
      <c r="G411" s="365"/>
      <c r="H411" s="365"/>
      <c r="I411" s="365"/>
      <c r="J411" s="365"/>
      <c r="K411" s="365"/>
      <c r="L411" s="365"/>
      <c r="M411" s="160"/>
    </row>
    <row r="412" spans="3:13" s="99" customFormat="1" x14ac:dyDescent="0.25">
      <c r="C412" s="390"/>
      <c r="E412" s="365"/>
      <c r="F412" s="365"/>
      <c r="G412" s="365"/>
      <c r="H412" s="365"/>
      <c r="I412" s="365"/>
      <c r="J412" s="365"/>
      <c r="K412" s="365"/>
      <c r="L412" s="365"/>
      <c r="M412" s="160"/>
    </row>
    <row r="413" spans="3:13" s="99" customFormat="1" x14ac:dyDescent="0.25">
      <c r="C413" s="390"/>
      <c r="E413" s="365"/>
      <c r="F413" s="365"/>
      <c r="G413" s="365"/>
      <c r="H413" s="365"/>
      <c r="I413" s="365"/>
      <c r="J413" s="365"/>
      <c r="K413" s="365"/>
      <c r="L413" s="365"/>
      <c r="M413" s="160"/>
    </row>
    <row r="414" spans="3:13" s="99" customFormat="1" x14ac:dyDescent="0.25">
      <c r="C414" s="390"/>
      <c r="E414" s="365"/>
      <c r="F414" s="365"/>
      <c r="G414" s="365"/>
      <c r="H414" s="365"/>
      <c r="I414" s="365"/>
      <c r="J414" s="365"/>
      <c r="K414" s="365"/>
      <c r="L414" s="365"/>
      <c r="M414" s="160"/>
    </row>
    <row r="415" spans="3:13" s="99" customFormat="1" x14ac:dyDescent="0.25">
      <c r="C415" s="390"/>
      <c r="E415" s="365"/>
      <c r="F415" s="365"/>
      <c r="G415" s="365"/>
      <c r="H415" s="365"/>
      <c r="I415" s="365"/>
      <c r="J415" s="365"/>
      <c r="K415" s="365"/>
      <c r="L415" s="365"/>
      <c r="M415" s="160"/>
    </row>
    <row r="416" spans="3:13" s="99" customFormat="1" x14ac:dyDescent="0.25">
      <c r="C416" s="390"/>
      <c r="E416" s="365"/>
      <c r="F416" s="365"/>
      <c r="G416" s="365"/>
      <c r="H416" s="365"/>
      <c r="I416" s="365"/>
      <c r="J416" s="365"/>
      <c r="K416" s="365"/>
      <c r="L416" s="365"/>
      <c r="M416" s="160"/>
    </row>
    <row r="417" spans="3:13" s="99" customFormat="1" x14ac:dyDescent="0.25">
      <c r="C417" s="390"/>
      <c r="E417" s="365"/>
      <c r="F417" s="365"/>
      <c r="G417" s="365"/>
      <c r="H417" s="365"/>
      <c r="I417" s="365"/>
      <c r="J417" s="365"/>
      <c r="K417" s="365"/>
      <c r="L417" s="365"/>
      <c r="M417" s="160"/>
    </row>
    <row r="418" spans="3:13" s="99" customFormat="1" x14ac:dyDescent="0.25">
      <c r="C418" s="390"/>
      <c r="E418" s="365"/>
      <c r="F418" s="365"/>
      <c r="G418" s="365"/>
      <c r="H418" s="365"/>
      <c r="I418" s="365"/>
      <c r="J418" s="365"/>
      <c r="K418" s="365"/>
      <c r="L418" s="365"/>
      <c r="M418" s="160"/>
    </row>
    <row r="419" spans="3:13" s="99" customFormat="1" x14ac:dyDescent="0.25">
      <c r="C419" s="390"/>
      <c r="E419" s="365"/>
      <c r="F419" s="365"/>
      <c r="G419" s="365"/>
      <c r="H419" s="365"/>
      <c r="I419" s="365"/>
      <c r="J419" s="365"/>
      <c r="K419" s="365"/>
      <c r="L419" s="365"/>
      <c r="M419" s="160"/>
    </row>
    <row r="420" spans="3:13" s="99" customFormat="1" x14ac:dyDescent="0.25">
      <c r="C420" s="390"/>
      <c r="E420" s="365"/>
      <c r="F420" s="365"/>
      <c r="G420" s="365"/>
      <c r="H420" s="365"/>
      <c r="I420" s="365"/>
      <c r="J420" s="365"/>
      <c r="K420" s="365"/>
      <c r="L420" s="365"/>
      <c r="M420" s="160"/>
    </row>
    <row r="421" spans="3:13" s="99" customFormat="1" x14ac:dyDescent="0.25">
      <c r="C421" s="390"/>
      <c r="E421" s="365"/>
      <c r="F421" s="365"/>
      <c r="G421" s="365"/>
      <c r="H421" s="365"/>
      <c r="I421" s="365"/>
      <c r="J421" s="365"/>
      <c r="K421" s="365"/>
      <c r="L421" s="365"/>
      <c r="M421" s="160"/>
    </row>
    <row r="422" spans="3:13" s="99" customFormat="1" x14ac:dyDescent="0.25">
      <c r="C422" s="390"/>
      <c r="E422" s="365"/>
      <c r="F422" s="365"/>
      <c r="G422" s="365"/>
      <c r="H422" s="365"/>
      <c r="I422" s="365"/>
      <c r="J422" s="365"/>
      <c r="K422" s="365"/>
      <c r="L422" s="365"/>
      <c r="M422" s="160"/>
    </row>
    <row r="423" spans="3:13" s="99" customFormat="1" x14ac:dyDescent="0.25">
      <c r="C423" s="390"/>
      <c r="E423" s="365"/>
      <c r="F423" s="365"/>
      <c r="G423" s="365"/>
      <c r="H423" s="365"/>
      <c r="I423" s="365"/>
      <c r="J423" s="365"/>
      <c r="K423" s="365"/>
      <c r="L423" s="365"/>
      <c r="M423" s="160"/>
    </row>
    <row r="424" spans="3:13" s="99" customFormat="1" x14ac:dyDescent="0.25">
      <c r="C424" s="390"/>
      <c r="E424" s="365"/>
      <c r="F424" s="365"/>
      <c r="G424" s="365"/>
      <c r="H424" s="365"/>
      <c r="I424" s="365"/>
      <c r="J424" s="365"/>
      <c r="K424" s="365"/>
      <c r="L424" s="365"/>
      <c r="M424" s="160"/>
    </row>
    <row r="425" spans="3:13" s="99" customFormat="1" x14ac:dyDescent="0.25">
      <c r="C425" s="390"/>
      <c r="E425" s="365"/>
      <c r="F425" s="365"/>
      <c r="G425" s="365"/>
      <c r="H425" s="365"/>
      <c r="I425" s="365"/>
      <c r="J425" s="365"/>
      <c r="K425" s="365"/>
      <c r="L425" s="365"/>
      <c r="M425" s="160"/>
    </row>
    <row r="426" spans="3:13" s="99" customFormat="1" x14ac:dyDescent="0.25">
      <c r="C426" s="390"/>
      <c r="E426" s="365"/>
      <c r="F426" s="365"/>
      <c r="G426" s="365"/>
      <c r="H426" s="365"/>
      <c r="I426" s="365"/>
      <c r="J426" s="365"/>
      <c r="K426" s="365"/>
      <c r="L426" s="365"/>
      <c r="M426" s="160"/>
    </row>
    <row r="427" spans="3:13" s="99" customFormat="1" x14ac:dyDescent="0.25">
      <c r="C427" s="390"/>
      <c r="E427" s="365"/>
      <c r="F427" s="365"/>
      <c r="G427" s="365"/>
      <c r="H427" s="365"/>
      <c r="I427" s="365"/>
      <c r="J427" s="365"/>
      <c r="K427" s="365"/>
      <c r="L427" s="365"/>
      <c r="M427" s="160"/>
    </row>
    <row r="428" spans="3:13" s="99" customFormat="1" x14ac:dyDescent="0.25">
      <c r="C428" s="390"/>
      <c r="E428" s="365"/>
      <c r="F428" s="365"/>
      <c r="G428" s="365"/>
      <c r="H428" s="365"/>
      <c r="I428" s="365"/>
      <c r="J428" s="365"/>
      <c r="K428" s="365"/>
      <c r="L428" s="365"/>
      <c r="M428" s="160"/>
    </row>
    <row r="429" spans="3:13" s="99" customFormat="1" x14ac:dyDescent="0.25">
      <c r="C429" s="390"/>
      <c r="E429" s="365"/>
      <c r="F429" s="365"/>
      <c r="G429" s="365"/>
      <c r="H429" s="365"/>
      <c r="I429" s="365"/>
      <c r="J429" s="365"/>
      <c r="K429" s="365"/>
      <c r="L429" s="365"/>
      <c r="M429" s="160"/>
    </row>
    <row r="430" spans="3:13" s="99" customFormat="1" x14ac:dyDescent="0.25">
      <c r="C430" s="390"/>
      <c r="E430" s="365"/>
      <c r="F430" s="365"/>
      <c r="G430" s="365"/>
      <c r="H430" s="365"/>
      <c r="I430" s="365"/>
      <c r="J430" s="365"/>
      <c r="K430" s="365"/>
      <c r="L430" s="365"/>
      <c r="M430" s="160"/>
    </row>
    <row r="431" spans="3:13" s="99" customFormat="1" x14ac:dyDescent="0.25">
      <c r="C431" s="390"/>
      <c r="E431" s="365"/>
      <c r="F431" s="365"/>
      <c r="G431" s="365"/>
      <c r="H431" s="365"/>
      <c r="I431" s="365"/>
      <c r="J431" s="365"/>
      <c r="K431" s="365"/>
      <c r="L431" s="365"/>
      <c r="M431" s="160"/>
    </row>
    <row r="432" spans="3:13" s="99" customFormat="1" x14ac:dyDescent="0.25">
      <c r="C432" s="390"/>
      <c r="E432" s="365"/>
      <c r="F432" s="365"/>
      <c r="G432" s="365"/>
      <c r="H432" s="365"/>
      <c r="I432" s="365"/>
      <c r="J432" s="365"/>
      <c r="K432" s="365"/>
      <c r="L432" s="365"/>
      <c r="M432" s="160"/>
    </row>
    <row r="433" spans="3:13" s="99" customFormat="1" x14ac:dyDescent="0.25">
      <c r="C433" s="390"/>
      <c r="E433" s="365"/>
      <c r="F433" s="365"/>
      <c r="G433" s="365"/>
      <c r="H433" s="365"/>
      <c r="I433" s="365"/>
      <c r="J433" s="365"/>
      <c r="K433" s="365"/>
      <c r="L433" s="365"/>
      <c r="M433" s="160"/>
    </row>
    <row r="434" spans="3:13" s="99" customFormat="1" x14ac:dyDescent="0.25">
      <c r="C434" s="390"/>
      <c r="E434" s="365"/>
      <c r="F434" s="365"/>
      <c r="G434" s="365"/>
      <c r="H434" s="365"/>
      <c r="I434" s="365"/>
      <c r="J434" s="365"/>
      <c r="K434" s="365"/>
      <c r="L434" s="365"/>
      <c r="M434" s="160"/>
    </row>
    <row r="435" spans="3:13" s="99" customFormat="1" x14ac:dyDescent="0.25">
      <c r="C435" s="390"/>
      <c r="E435" s="365"/>
      <c r="F435" s="365"/>
      <c r="G435" s="365"/>
      <c r="H435" s="365"/>
      <c r="I435" s="365"/>
      <c r="J435" s="365"/>
      <c r="K435" s="365"/>
      <c r="L435" s="365"/>
      <c r="M435" s="160"/>
    </row>
    <row r="436" spans="3:13" s="99" customFormat="1" x14ac:dyDescent="0.25">
      <c r="C436" s="390"/>
      <c r="E436" s="365"/>
      <c r="F436" s="365"/>
      <c r="G436" s="365"/>
      <c r="H436" s="365"/>
      <c r="I436" s="365"/>
      <c r="J436" s="365"/>
      <c r="K436" s="365"/>
      <c r="L436" s="365"/>
      <c r="M436" s="160"/>
    </row>
    <row r="437" spans="3:13" s="99" customFormat="1" x14ac:dyDescent="0.25">
      <c r="C437" s="390"/>
      <c r="E437" s="365"/>
      <c r="F437" s="365"/>
      <c r="G437" s="365"/>
      <c r="H437" s="365"/>
      <c r="I437" s="365"/>
      <c r="J437" s="365"/>
      <c r="K437" s="365"/>
      <c r="L437" s="365"/>
      <c r="M437" s="160"/>
    </row>
    <row r="438" spans="3:13" s="99" customFormat="1" x14ac:dyDescent="0.25">
      <c r="C438" s="390"/>
      <c r="E438" s="365"/>
      <c r="F438" s="365"/>
      <c r="G438" s="365"/>
      <c r="H438" s="365"/>
      <c r="I438" s="365"/>
      <c r="J438" s="365"/>
      <c r="K438" s="365"/>
      <c r="L438" s="365"/>
      <c r="M438" s="160"/>
    </row>
    <row r="439" spans="3:13" s="99" customFormat="1" x14ac:dyDescent="0.25">
      <c r="C439" s="390"/>
      <c r="E439" s="365"/>
      <c r="F439" s="365"/>
      <c r="G439" s="365"/>
      <c r="H439" s="365"/>
      <c r="I439" s="365"/>
      <c r="J439" s="365"/>
      <c r="K439" s="365"/>
      <c r="L439" s="365"/>
      <c r="M439" s="160"/>
    </row>
    <row r="440" spans="3:13" s="99" customFormat="1" x14ac:dyDescent="0.25">
      <c r="C440" s="390"/>
      <c r="E440" s="365"/>
      <c r="F440" s="365"/>
      <c r="G440" s="365"/>
      <c r="H440" s="365"/>
      <c r="I440" s="365"/>
      <c r="J440" s="365"/>
      <c r="K440" s="365"/>
      <c r="L440" s="365"/>
      <c r="M440" s="160"/>
    </row>
    <row r="441" spans="3:13" s="99" customFormat="1" x14ac:dyDescent="0.25">
      <c r="C441" s="390"/>
      <c r="E441" s="365"/>
      <c r="F441" s="365"/>
      <c r="G441" s="365"/>
      <c r="H441" s="365"/>
      <c r="I441" s="365"/>
      <c r="J441" s="365"/>
      <c r="K441" s="365"/>
      <c r="L441" s="365"/>
      <c r="M441" s="160"/>
    </row>
    <row r="442" spans="3:13" s="99" customFormat="1" x14ac:dyDescent="0.25">
      <c r="C442" s="390"/>
      <c r="E442" s="365"/>
      <c r="F442" s="365"/>
      <c r="G442" s="365"/>
      <c r="H442" s="365"/>
      <c r="I442" s="365"/>
      <c r="J442" s="365"/>
      <c r="K442" s="365"/>
      <c r="L442" s="365"/>
      <c r="M442" s="160"/>
    </row>
    <row r="443" spans="3:13" s="99" customFormat="1" x14ac:dyDescent="0.25">
      <c r="C443" s="390"/>
      <c r="E443" s="365"/>
      <c r="F443" s="365"/>
      <c r="G443" s="365"/>
      <c r="H443" s="365"/>
      <c r="I443" s="365"/>
      <c r="J443" s="365"/>
      <c r="K443" s="365"/>
      <c r="L443" s="365"/>
      <c r="M443" s="160"/>
    </row>
    <row r="444" spans="3:13" s="99" customFormat="1" x14ac:dyDescent="0.25">
      <c r="C444" s="390"/>
      <c r="E444" s="365"/>
      <c r="F444" s="365"/>
      <c r="G444" s="365"/>
      <c r="H444" s="365"/>
      <c r="I444" s="365"/>
      <c r="J444" s="365"/>
      <c r="K444" s="365"/>
      <c r="L444" s="365"/>
      <c r="M444" s="160"/>
    </row>
    <row r="445" spans="3:13" s="99" customFormat="1" x14ac:dyDescent="0.25">
      <c r="C445" s="390"/>
      <c r="E445" s="365"/>
      <c r="F445" s="365"/>
      <c r="G445" s="365"/>
      <c r="H445" s="365"/>
      <c r="I445" s="365"/>
      <c r="J445" s="365"/>
      <c r="K445" s="365"/>
      <c r="L445" s="365"/>
      <c r="M445" s="160"/>
    </row>
    <row r="446" spans="3:13" s="99" customFormat="1" x14ac:dyDescent="0.25">
      <c r="C446" s="390"/>
      <c r="E446" s="365"/>
      <c r="F446" s="365"/>
      <c r="G446" s="365"/>
      <c r="H446" s="365"/>
      <c r="I446" s="365"/>
      <c r="J446" s="365"/>
      <c r="K446" s="365"/>
      <c r="L446" s="365"/>
      <c r="M446" s="160"/>
    </row>
    <row r="447" spans="3:13" s="99" customFormat="1" x14ac:dyDescent="0.25">
      <c r="C447" s="390"/>
      <c r="E447" s="365"/>
      <c r="F447" s="365"/>
      <c r="G447" s="365"/>
      <c r="H447" s="365"/>
      <c r="I447" s="365"/>
      <c r="J447" s="365"/>
      <c r="K447" s="365"/>
      <c r="L447" s="365"/>
      <c r="M447" s="160"/>
    </row>
    <row r="448" spans="3:13" s="99" customFormat="1" x14ac:dyDescent="0.25">
      <c r="C448" s="390"/>
      <c r="E448" s="365"/>
      <c r="F448" s="365"/>
      <c r="G448" s="365"/>
      <c r="H448" s="365"/>
      <c r="I448" s="365"/>
      <c r="J448" s="365"/>
      <c r="K448" s="365"/>
      <c r="L448" s="365"/>
      <c r="M448" s="160"/>
    </row>
    <row r="449" spans="3:13" s="99" customFormat="1" x14ac:dyDescent="0.25">
      <c r="C449" s="390"/>
      <c r="E449" s="365"/>
      <c r="F449" s="365"/>
      <c r="G449" s="365"/>
      <c r="H449" s="365"/>
      <c r="I449" s="365"/>
      <c r="J449" s="365"/>
      <c r="K449" s="365"/>
      <c r="L449" s="365"/>
      <c r="M449" s="160"/>
    </row>
    <row r="450" spans="3:13" s="99" customFormat="1" x14ac:dyDescent="0.25">
      <c r="C450" s="390"/>
      <c r="E450" s="365"/>
      <c r="F450" s="365"/>
      <c r="G450" s="365"/>
      <c r="H450" s="365"/>
      <c r="I450" s="365"/>
      <c r="J450" s="365"/>
      <c r="K450" s="365"/>
      <c r="L450" s="365"/>
      <c r="M450" s="160"/>
    </row>
    <row r="451" spans="3:13" s="99" customFormat="1" x14ac:dyDescent="0.25">
      <c r="C451" s="390"/>
      <c r="E451" s="365"/>
      <c r="F451" s="365"/>
      <c r="G451" s="365"/>
      <c r="H451" s="365"/>
      <c r="I451" s="365"/>
      <c r="J451" s="365"/>
      <c r="K451" s="365"/>
      <c r="L451" s="365"/>
      <c r="M451" s="160"/>
    </row>
    <row r="452" spans="3:13" s="99" customFormat="1" x14ac:dyDescent="0.25">
      <c r="C452" s="390"/>
      <c r="E452" s="365"/>
      <c r="F452" s="365"/>
      <c r="G452" s="365"/>
      <c r="H452" s="365"/>
      <c r="I452" s="365"/>
      <c r="J452" s="365"/>
      <c r="K452" s="365"/>
      <c r="L452" s="365"/>
      <c r="M452" s="160"/>
    </row>
    <row r="453" spans="3:13" s="99" customFormat="1" x14ac:dyDescent="0.25">
      <c r="C453" s="390"/>
      <c r="E453" s="365"/>
      <c r="F453" s="365"/>
      <c r="G453" s="365"/>
      <c r="H453" s="365"/>
      <c r="I453" s="365"/>
      <c r="J453" s="365"/>
      <c r="K453" s="365"/>
      <c r="L453" s="365"/>
      <c r="M453" s="160"/>
    </row>
    <row r="454" spans="3:13" s="99" customFormat="1" x14ac:dyDescent="0.25">
      <c r="C454" s="390"/>
      <c r="E454" s="365"/>
      <c r="F454" s="365"/>
      <c r="G454" s="365"/>
      <c r="H454" s="365"/>
      <c r="I454" s="365"/>
      <c r="J454" s="365"/>
      <c r="K454" s="365"/>
      <c r="L454" s="365"/>
      <c r="M454" s="160"/>
    </row>
    <row r="455" spans="3:13" s="99" customFormat="1" x14ac:dyDescent="0.25">
      <c r="C455" s="390"/>
      <c r="E455" s="365"/>
      <c r="F455" s="365"/>
      <c r="G455" s="365"/>
      <c r="H455" s="365"/>
      <c r="I455" s="365"/>
      <c r="J455" s="365"/>
      <c r="K455" s="365"/>
      <c r="L455" s="365"/>
      <c r="M455" s="160"/>
    </row>
    <row r="456" spans="3:13" s="99" customFormat="1" x14ac:dyDescent="0.25">
      <c r="C456" s="390"/>
      <c r="E456" s="365"/>
      <c r="F456" s="365"/>
      <c r="G456" s="365"/>
      <c r="H456" s="365"/>
      <c r="I456" s="365"/>
      <c r="J456" s="365"/>
      <c r="K456" s="365"/>
      <c r="L456" s="365"/>
      <c r="M456" s="160"/>
    </row>
    <row r="457" spans="3:13" s="99" customFormat="1" x14ac:dyDescent="0.25">
      <c r="C457" s="390"/>
      <c r="E457" s="365"/>
      <c r="F457" s="365"/>
      <c r="G457" s="365"/>
      <c r="H457" s="365"/>
      <c r="I457" s="365"/>
      <c r="J457" s="365"/>
      <c r="K457" s="365"/>
      <c r="L457" s="365"/>
      <c r="M457" s="160"/>
    </row>
    <row r="458" spans="3:13" s="99" customFormat="1" x14ac:dyDescent="0.25">
      <c r="C458" s="390"/>
      <c r="E458" s="365"/>
      <c r="F458" s="365"/>
      <c r="G458" s="365"/>
      <c r="H458" s="365"/>
      <c r="I458" s="365"/>
      <c r="J458" s="365"/>
      <c r="K458" s="365"/>
      <c r="L458" s="365"/>
      <c r="M458" s="160"/>
    </row>
    <row r="459" spans="3:13" s="99" customFormat="1" x14ac:dyDescent="0.25">
      <c r="C459" s="390"/>
      <c r="E459" s="365"/>
      <c r="F459" s="365"/>
      <c r="G459" s="365"/>
      <c r="H459" s="365"/>
      <c r="I459" s="365"/>
      <c r="J459" s="365"/>
      <c r="K459" s="365"/>
      <c r="L459" s="365"/>
      <c r="M459" s="160"/>
    </row>
    <row r="460" spans="3:13" s="99" customFormat="1" x14ac:dyDescent="0.25">
      <c r="C460" s="390"/>
      <c r="E460" s="365"/>
      <c r="F460" s="365"/>
      <c r="G460" s="365"/>
      <c r="H460" s="365"/>
      <c r="I460" s="365"/>
      <c r="J460" s="365"/>
      <c r="K460" s="365"/>
      <c r="L460" s="365"/>
      <c r="M460" s="160"/>
    </row>
    <row r="461" spans="3:13" s="99" customFormat="1" x14ac:dyDescent="0.25">
      <c r="C461" s="390"/>
      <c r="E461" s="365"/>
      <c r="F461" s="365"/>
      <c r="G461" s="365"/>
      <c r="H461" s="365"/>
      <c r="I461" s="365"/>
      <c r="J461" s="365"/>
      <c r="K461" s="365"/>
      <c r="L461" s="365"/>
      <c r="M461" s="160"/>
    </row>
    <row r="462" spans="3:13" s="99" customFormat="1" x14ac:dyDescent="0.25">
      <c r="C462" s="390"/>
      <c r="E462" s="365"/>
      <c r="F462" s="365"/>
      <c r="G462" s="365"/>
      <c r="H462" s="365"/>
      <c r="I462" s="365"/>
      <c r="J462" s="365"/>
      <c r="K462" s="365"/>
      <c r="L462" s="365"/>
      <c r="M462" s="160"/>
    </row>
    <row r="463" spans="3:13" s="99" customFormat="1" x14ac:dyDescent="0.25">
      <c r="C463" s="390"/>
      <c r="E463" s="365"/>
      <c r="F463" s="365"/>
      <c r="G463" s="365"/>
      <c r="H463" s="365"/>
      <c r="I463" s="365"/>
      <c r="J463" s="365"/>
      <c r="K463" s="365"/>
      <c r="L463" s="365"/>
      <c r="M463" s="160"/>
    </row>
    <row r="464" spans="3:13" s="99" customFormat="1" x14ac:dyDescent="0.25">
      <c r="C464" s="390"/>
      <c r="E464" s="365"/>
      <c r="F464" s="365"/>
      <c r="G464" s="365"/>
      <c r="H464" s="365"/>
      <c r="I464" s="365"/>
      <c r="J464" s="365"/>
      <c r="K464" s="365"/>
      <c r="L464" s="365"/>
      <c r="M464" s="160"/>
    </row>
    <row r="465" spans="3:13" s="99" customFormat="1" x14ac:dyDescent="0.25">
      <c r="C465" s="390"/>
      <c r="E465" s="365"/>
      <c r="F465" s="365"/>
      <c r="G465" s="365"/>
      <c r="H465" s="365"/>
      <c r="I465" s="365"/>
      <c r="J465" s="365"/>
      <c r="K465" s="365"/>
      <c r="L465" s="365"/>
      <c r="M465" s="160"/>
    </row>
    <row r="466" spans="3:13" s="99" customFormat="1" x14ac:dyDescent="0.25">
      <c r="C466" s="390"/>
      <c r="E466" s="365"/>
      <c r="F466" s="365"/>
      <c r="G466" s="365"/>
      <c r="H466" s="365"/>
      <c r="I466" s="365"/>
      <c r="J466" s="365"/>
      <c r="K466" s="365"/>
      <c r="L466" s="365"/>
      <c r="M466" s="160"/>
    </row>
    <row r="467" spans="3:13" s="99" customFormat="1" x14ac:dyDescent="0.25">
      <c r="C467" s="390"/>
      <c r="E467" s="365"/>
      <c r="F467" s="365"/>
      <c r="G467" s="365"/>
      <c r="H467" s="365"/>
      <c r="I467" s="365"/>
      <c r="J467" s="365"/>
      <c r="K467" s="365"/>
      <c r="L467" s="365"/>
      <c r="M467" s="160"/>
    </row>
    <row r="468" spans="3:13" s="99" customFormat="1" x14ac:dyDescent="0.25">
      <c r="C468" s="390"/>
      <c r="E468" s="365"/>
      <c r="F468" s="365"/>
      <c r="G468" s="365"/>
      <c r="H468" s="365"/>
      <c r="I468" s="365"/>
      <c r="J468" s="365"/>
      <c r="K468" s="365"/>
      <c r="L468" s="365"/>
      <c r="M468" s="160"/>
    </row>
    <row r="469" spans="3:13" s="99" customFormat="1" x14ac:dyDescent="0.25">
      <c r="C469" s="390"/>
      <c r="E469" s="365"/>
      <c r="F469" s="365"/>
      <c r="G469" s="365"/>
      <c r="H469" s="365"/>
      <c r="I469" s="365"/>
      <c r="J469" s="365"/>
      <c r="K469" s="365"/>
      <c r="L469" s="365"/>
      <c r="M469" s="160"/>
    </row>
    <row r="470" spans="3:13" s="99" customFormat="1" x14ac:dyDescent="0.25">
      <c r="C470" s="390"/>
      <c r="E470" s="365"/>
      <c r="F470" s="365"/>
      <c r="G470" s="365"/>
      <c r="H470" s="365"/>
      <c r="I470" s="365"/>
      <c r="J470" s="365"/>
      <c r="K470" s="365"/>
      <c r="L470" s="365"/>
      <c r="M470" s="160"/>
    </row>
    <row r="471" spans="3:13" s="99" customFormat="1" x14ac:dyDescent="0.25">
      <c r="C471" s="390"/>
      <c r="E471" s="365"/>
      <c r="F471" s="365"/>
      <c r="G471" s="365"/>
      <c r="H471" s="365"/>
      <c r="I471" s="365"/>
      <c r="J471" s="365"/>
      <c r="K471" s="365"/>
      <c r="L471" s="365"/>
      <c r="M471" s="160"/>
    </row>
    <row r="472" spans="3:13" s="99" customFormat="1" x14ac:dyDescent="0.25">
      <c r="C472" s="390"/>
      <c r="E472" s="365"/>
      <c r="F472" s="365"/>
      <c r="G472" s="365"/>
      <c r="H472" s="365"/>
      <c r="I472" s="365"/>
      <c r="J472" s="365"/>
      <c r="K472" s="365"/>
      <c r="L472" s="365"/>
      <c r="M472" s="160"/>
    </row>
    <row r="473" spans="3:13" s="99" customFormat="1" x14ac:dyDescent="0.25">
      <c r="C473" s="390"/>
      <c r="E473" s="365"/>
      <c r="F473" s="365"/>
      <c r="G473" s="365"/>
      <c r="H473" s="365"/>
      <c r="I473" s="365"/>
      <c r="J473" s="365"/>
      <c r="K473" s="365"/>
      <c r="L473" s="365"/>
      <c r="M473" s="160"/>
    </row>
    <row r="474" spans="3:13" s="99" customFormat="1" x14ac:dyDescent="0.25">
      <c r="C474" s="390"/>
      <c r="E474" s="365"/>
      <c r="F474" s="365"/>
      <c r="G474" s="365"/>
      <c r="H474" s="365"/>
      <c r="I474" s="365"/>
      <c r="J474" s="365"/>
      <c r="K474" s="365"/>
      <c r="L474" s="365"/>
      <c r="M474" s="160"/>
    </row>
    <row r="475" spans="3:13" s="99" customFormat="1" x14ac:dyDescent="0.25">
      <c r="C475" s="390"/>
      <c r="E475" s="365"/>
      <c r="F475" s="365"/>
      <c r="G475" s="365"/>
      <c r="H475" s="365"/>
      <c r="I475" s="365"/>
      <c r="J475" s="365"/>
      <c r="K475" s="365"/>
      <c r="L475" s="365"/>
      <c r="M475" s="160"/>
    </row>
    <row r="476" spans="3:13" s="99" customFormat="1" x14ac:dyDescent="0.25">
      <c r="C476" s="390"/>
      <c r="E476" s="365"/>
      <c r="F476" s="365"/>
      <c r="G476" s="365"/>
      <c r="H476" s="365"/>
      <c r="I476" s="365"/>
      <c r="J476" s="365"/>
      <c r="K476" s="365"/>
      <c r="L476" s="365"/>
      <c r="M476" s="160"/>
    </row>
    <row r="477" spans="3:13" s="99" customFormat="1" x14ac:dyDescent="0.25">
      <c r="C477" s="390"/>
      <c r="E477" s="365"/>
      <c r="F477" s="365"/>
      <c r="G477" s="365"/>
      <c r="H477" s="365"/>
      <c r="I477" s="365"/>
      <c r="J477" s="365"/>
      <c r="K477" s="365"/>
      <c r="L477" s="365"/>
      <c r="M477" s="160"/>
    </row>
    <row r="478" spans="3:13" s="99" customFormat="1" x14ac:dyDescent="0.25">
      <c r="C478" s="390"/>
      <c r="E478" s="365"/>
      <c r="F478" s="365"/>
      <c r="G478" s="365"/>
      <c r="H478" s="365"/>
      <c r="I478" s="365"/>
      <c r="J478" s="365"/>
      <c r="K478" s="365"/>
      <c r="L478" s="365"/>
      <c r="M478" s="160"/>
    </row>
    <row r="479" spans="3:13" s="99" customFormat="1" x14ac:dyDescent="0.25">
      <c r="C479" s="390"/>
      <c r="E479" s="365"/>
      <c r="F479" s="365"/>
      <c r="G479" s="365"/>
      <c r="H479" s="365"/>
      <c r="I479" s="365"/>
      <c r="J479" s="365"/>
      <c r="K479" s="365"/>
      <c r="L479" s="365"/>
      <c r="M479" s="160"/>
    </row>
    <row r="480" spans="3:13" s="99" customFormat="1" x14ac:dyDescent="0.25">
      <c r="C480" s="390"/>
      <c r="E480" s="365"/>
      <c r="F480" s="365"/>
      <c r="G480" s="365"/>
      <c r="H480" s="365"/>
      <c r="I480" s="365"/>
      <c r="J480" s="365"/>
      <c r="K480" s="365"/>
      <c r="L480" s="365"/>
      <c r="M480" s="160"/>
    </row>
    <row r="481" spans="3:13" s="99" customFormat="1" x14ac:dyDescent="0.25">
      <c r="C481" s="390"/>
      <c r="E481" s="365"/>
      <c r="F481" s="365"/>
      <c r="G481" s="365"/>
      <c r="H481" s="365"/>
      <c r="I481" s="365"/>
      <c r="J481" s="365"/>
      <c r="K481" s="365"/>
      <c r="L481" s="365"/>
      <c r="M481" s="160"/>
    </row>
    <row r="482" spans="3:13" s="99" customFormat="1" x14ac:dyDescent="0.25">
      <c r="C482" s="390"/>
      <c r="E482" s="365"/>
      <c r="F482" s="365"/>
      <c r="G482" s="365"/>
      <c r="H482" s="365"/>
      <c r="I482" s="365"/>
      <c r="J482" s="365"/>
      <c r="K482" s="365"/>
      <c r="L482" s="365"/>
      <c r="M482" s="160"/>
    </row>
    <row r="483" spans="3:13" s="99" customFormat="1" x14ac:dyDescent="0.25">
      <c r="C483" s="390"/>
      <c r="E483" s="365"/>
      <c r="F483" s="365"/>
      <c r="G483" s="365"/>
      <c r="H483" s="365"/>
      <c r="I483" s="365"/>
      <c r="J483" s="365"/>
      <c r="K483" s="365"/>
      <c r="L483" s="365"/>
      <c r="M483" s="160"/>
    </row>
    <row r="484" spans="3:13" s="99" customFormat="1" x14ac:dyDescent="0.25">
      <c r="C484" s="390"/>
      <c r="E484" s="365"/>
      <c r="F484" s="365"/>
      <c r="G484" s="365"/>
      <c r="H484" s="365"/>
      <c r="I484" s="365"/>
      <c r="J484" s="365"/>
      <c r="K484" s="365"/>
      <c r="L484" s="365"/>
      <c r="M484" s="160"/>
    </row>
    <row r="485" spans="3:13" s="99" customFormat="1" x14ac:dyDescent="0.25">
      <c r="C485" s="390"/>
      <c r="E485" s="365"/>
      <c r="F485" s="365"/>
      <c r="G485" s="365"/>
      <c r="H485" s="365"/>
      <c r="I485" s="365"/>
      <c r="J485" s="365"/>
      <c r="K485" s="365"/>
      <c r="L485" s="365"/>
      <c r="M485" s="160"/>
    </row>
    <row r="486" spans="3:13" s="99" customFormat="1" x14ac:dyDescent="0.25">
      <c r="C486" s="390"/>
      <c r="E486" s="365"/>
      <c r="F486" s="365"/>
      <c r="G486" s="365"/>
      <c r="H486" s="365"/>
      <c r="I486" s="365"/>
      <c r="J486" s="365"/>
      <c r="K486" s="365"/>
      <c r="L486" s="365"/>
      <c r="M486" s="160"/>
    </row>
    <row r="487" spans="3:13" s="99" customFormat="1" x14ac:dyDescent="0.25">
      <c r="C487" s="390"/>
      <c r="E487" s="365"/>
      <c r="F487" s="365"/>
      <c r="G487" s="365"/>
      <c r="H487" s="365"/>
      <c r="I487" s="365"/>
      <c r="J487" s="365"/>
      <c r="K487" s="365"/>
      <c r="L487" s="365"/>
      <c r="M487" s="160"/>
    </row>
    <row r="488" spans="3:13" s="99" customFormat="1" x14ac:dyDescent="0.25">
      <c r="C488" s="390"/>
      <c r="E488" s="365"/>
      <c r="F488" s="365"/>
      <c r="G488" s="365"/>
      <c r="H488" s="365"/>
      <c r="I488" s="365"/>
      <c r="J488" s="365"/>
      <c r="K488" s="365"/>
      <c r="L488" s="365"/>
      <c r="M488" s="160"/>
    </row>
    <row r="489" spans="3:13" s="99" customFormat="1" x14ac:dyDescent="0.25">
      <c r="C489" s="390"/>
      <c r="E489" s="365"/>
      <c r="F489" s="365"/>
      <c r="G489" s="365"/>
      <c r="H489" s="365"/>
      <c r="I489" s="365"/>
      <c r="J489" s="365"/>
      <c r="K489" s="365"/>
      <c r="L489" s="365"/>
      <c r="M489" s="160"/>
    </row>
    <row r="490" spans="3:13" s="99" customFormat="1" x14ac:dyDescent="0.25">
      <c r="C490" s="390"/>
      <c r="E490" s="365"/>
      <c r="F490" s="365"/>
      <c r="G490" s="365"/>
      <c r="H490" s="365"/>
      <c r="I490" s="365"/>
      <c r="J490" s="365"/>
      <c r="K490" s="365"/>
      <c r="L490" s="365"/>
      <c r="M490" s="160"/>
    </row>
    <row r="491" spans="3:13" s="99" customFormat="1" x14ac:dyDescent="0.25">
      <c r="C491" s="390"/>
      <c r="E491" s="365"/>
      <c r="F491" s="365"/>
      <c r="G491" s="365"/>
      <c r="H491" s="365"/>
      <c r="I491" s="365"/>
      <c r="J491" s="365"/>
      <c r="K491" s="365"/>
      <c r="L491" s="365"/>
      <c r="M491" s="160"/>
    </row>
    <row r="492" spans="3:13" s="99" customFormat="1" x14ac:dyDescent="0.25">
      <c r="C492" s="390"/>
      <c r="E492" s="365"/>
      <c r="F492" s="365"/>
      <c r="G492" s="365"/>
      <c r="H492" s="365"/>
      <c r="I492" s="365"/>
      <c r="J492" s="365"/>
      <c r="K492" s="365"/>
      <c r="L492" s="365"/>
      <c r="M492" s="160"/>
    </row>
    <row r="493" spans="3:13" s="99" customFormat="1" x14ac:dyDescent="0.25">
      <c r="C493" s="390"/>
      <c r="E493" s="365"/>
      <c r="F493" s="365"/>
      <c r="G493" s="365"/>
      <c r="H493" s="365"/>
      <c r="I493" s="365"/>
      <c r="J493" s="365"/>
      <c r="K493" s="365"/>
      <c r="L493" s="365"/>
      <c r="M493" s="160"/>
    </row>
    <row r="494" spans="3:13" s="99" customFormat="1" x14ac:dyDescent="0.25">
      <c r="C494" s="390"/>
      <c r="E494" s="365"/>
      <c r="F494" s="365"/>
      <c r="G494" s="365"/>
      <c r="H494" s="365"/>
      <c r="I494" s="365"/>
      <c r="J494" s="365"/>
      <c r="K494" s="365"/>
      <c r="L494" s="365"/>
      <c r="M494" s="160"/>
    </row>
    <row r="495" spans="3:13" s="99" customFormat="1" x14ac:dyDescent="0.25">
      <c r="C495" s="390"/>
      <c r="E495" s="365"/>
      <c r="F495" s="365"/>
      <c r="G495" s="365"/>
      <c r="H495" s="365"/>
      <c r="I495" s="365"/>
      <c r="J495" s="365"/>
      <c r="K495" s="365"/>
      <c r="L495" s="365"/>
      <c r="M495" s="160"/>
    </row>
    <row r="496" spans="3:13" s="99" customFormat="1" x14ac:dyDescent="0.25">
      <c r="C496" s="390"/>
      <c r="E496" s="365"/>
      <c r="F496" s="365"/>
      <c r="G496" s="365"/>
      <c r="H496" s="365"/>
      <c r="I496" s="365"/>
      <c r="J496" s="365"/>
      <c r="K496" s="365"/>
      <c r="L496" s="365"/>
      <c r="M496" s="160"/>
    </row>
    <row r="497" spans="3:13" s="99" customFormat="1" x14ac:dyDescent="0.25">
      <c r="C497" s="390"/>
      <c r="E497" s="365"/>
      <c r="F497" s="365"/>
      <c r="G497" s="365"/>
      <c r="H497" s="365"/>
      <c r="I497" s="365"/>
      <c r="J497" s="365"/>
      <c r="K497" s="365"/>
      <c r="L497" s="365"/>
      <c r="M497" s="160"/>
    </row>
    <row r="498" spans="3:13" s="99" customFormat="1" x14ac:dyDescent="0.25">
      <c r="C498" s="390"/>
      <c r="E498" s="365"/>
      <c r="F498" s="365"/>
      <c r="G498" s="365"/>
      <c r="H498" s="365"/>
      <c r="I498" s="365"/>
      <c r="J498" s="365"/>
      <c r="K498" s="365"/>
      <c r="L498" s="365"/>
      <c r="M498" s="160"/>
    </row>
    <row r="499" spans="3:13" s="99" customFormat="1" x14ac:dyDescent="0.25">
      <c r="C499" s="390"/>
      <c r="E499" s="365"/>
      <c r="F499" s="365"/>
      <c r="G499" s="365"/>
      <c r="H499" s="365"/>
      <c r="I499" s="365"/>
      <c r="J499" s="365"/>
      <c r="K499" s="365"/>
      <c r="L499" s="365"/>
      <c r="M499" s="160"/>
    </row>
    <row r="500" spans="3:13" s="99" customFormat="1" x14ac:dyDescent="0.25">
      <c r="C500" s="390"/>
      <c r="E500" s="365"/>
      <c r="F500" s="365"/>
      <c r="G500" s="365"/>
      <c r="H500" s="365"/>
      <c r="I500" s="365"/>
      <c r="J500" s="365"/>
      <c r="K500" s="365"/>
      <c r="L500" s="365"/>
      <c r="M500" s="160"/>
    </row>
    <row r="501" spans="3:13" s="99" customFormat="1" x14ac:dyDescent="0.25">
      <c r="C501" s="390"/>
      <c r="E501" s="365"/>
      <c r="F501" s="365"/>
      <c r="G501" s="365"/>
      <c r="H501" s="365"/>
      <c r="I501" s="365"/>
      <c r="J501" s="365"/>
      <c r="K501" s="365"/>
      <c r="L501" s="365"/>
      <c r="M501" s="160"/>
    </row>
    <row r="502" spans="3:13" s="99" customFormat="1" x14ac:dyDescent="0.25">
      <c r="C502" s="390"/>
      <c r="E502" s="365"/>
      <c r="F502" s="365"/>
      <c r="G502" s="365"/>
      <c r="H502" s="365"/>
      <c r="I502" s="365"/>
      <c r="J502" s="365"/>
      <c r="K502" s="365"/>
      <c r="L502" s="365"/>
      <c r="M502" s="160"/>
    </row>
    <row r="503" spans="3:13" s="99" customFormat="1" x14ac:dyDescent="0.25">
      <c r="C503" s="390"/>
      <c r="E503" s="365"/>
      <c r="F503" s="365"/>
      <c r="G503" s="365"/>
      <c r="H503" s="365"/>
      <c r="I503" s="365"/>
      <c r="J503" s="365"/>
      <c r="K503" s="365"/>
      <c r="L503" s="365"/>
      <c r="M503" s="160"/>
    </row>
    <row r="504" spans="3:13" s="99" customFormat="1" x14ac:dyDescent="0.25">
      <c r="C504" s="390"/>
      <c r="E504" s="365"/>
      <c r="F504" s="365"/>
      <c r="G504" s="365"/>
      <c r="H504" s="365"/>
      <c r="I504" s="365"/>
      <c r="J504" s="365"/>
      <c r="K504" s="365"/>
      <c r="L504" s="365"/>
      <c r="M504" s="160"/>
    </row>
    <row r="505" spans="3:13" s="99" customFormat="1" x14ac:dyDescent="0.25">
      <c r="C505" s="390"/>
      <c r="E505" s="365"/>
      <c r="F505" s="365"/>
      <c r="G505" s="365"/>
      <c r="H505" s="365"/>
      <c r="I505" s="365"/>
      <c r="J505" s="365"/>
      <c r="K505" s="365"/>
      <c r="L505" s="365"/>
      <c r="M505" s="160"/>
    </row>
    <row r="506" spans="3:13" s="99" customFormat="1" x14ac:dyDescent="0.25">
      <c r="C506" s="390"/>
      <c r="E506" s="365"/>
      <c r="F506" s="365"/>
      <c r="G506" s="365"/>
      <c r="H506" s="365"/>
      <c r="I506" s="365"/>
      <c r="J506" s="365"/>
      <c r="K506" s="365"/>
      <c r="L506" s="365"/>
      <c r="M506" s="160"/>
    </row>
    <row r="507" spans="3:13" s="99" customFormat="1" x14ac:dyDescent="0.25">
      <c r="C507" s="390"/>
      <c r="E507" s="365"/>
      <c r="F507" s="365"/>
      <c r="G507" s="365"/>
      <c r="H507" s="365"/>
      <c r="I507" s="365"/>
      <c r="J507" s="365"/>
      <c r="K507" s="365"/>
      <c r="L507" s="365"/>
      <c r="M507" s="160"/>
    </row>
    <row r="508" spans="3:13" s="99" customFormat="1" x14ac:dyDescent="0.25">
      <c r="C508" s="390"/>
      <c r="E508" s="365"/>
      <c r="F508" s="365"/>
      <c r="G508" s="365"/>
      <c r="H508" s="365"/>
      <c r="I508" s="365"/>
      <c r="J508" s="365"/>
      <c r="K508" s="365"/>
      <c r="L508" s="365"/>
      <c r="M508" s="160"/>
    </row>
    <row r="509" spans="3:13" s="99" customFormat="1" x14ac:dyDescent="0.25">
      <c r="C509" s="390"/>
      <c r="E509" s="365"/>
      <c r="F509" s="365"/>
      <c r="G509" s="365"/>
      <c r="H509" s="365"/>
      <c r="I509" s="365"/>
      <c r="J509" s="365"/>
      <c r="K509" s="365"/>
      <c r="L509" s="365"/>
      <c r="M509" s="160"/>
    </row>
    <row r="510" spans="3:13" s="99" customFormat="1" x14ac:dyDescent="0.25">
      <c r="C510" s="390"/>
      <c r="E510" s="365"/>
      <c r="F510" s="365"/>
      <c r="G510" s="365"/>
      <c r="H510" s="365"/>
      <c r="I510" s="365"/>
      <c r="J510" s="365"/>
      <c r="K510" s="365"/>
      <c r="L510" s="365"/>
      <c r="M510" s="160"/>
    </row>
    <row r="511" spans="3:13" s="99" customFormat="1" x14ac:dyDescent="0.25">
      <c r="C511" s="390"/>
      <c r="E511" s="365"/>
      <c r="F511" s="365"/>
      <c r="G511" s="365"/>
      <c r="H511" s="365"/>
      <c r="I511" s="365"/>
      <c r="J511" s="365"/>
      <c r="K511" s="365"/>
      <c r="L511" s="365"/>
      <c r="M511" s="160"/>
    </row>
    <row r="512" spans="3:13" s="99" customFormat="1" x14ac:dyDescent="0.25">
      <c r="C512" s="390"/>
      <c r="E512" s="365"/>
      <c r="F512" s="365"/>
      <c r="G512" s="365"/>
      <c r="H512" s="365"/>
      <c r="I512" s="365"/>
      <c r="J512" s="365"/>
      <c r="K512" s="365"/>
      <c r="L512" s="365"/>
      <c r="M512" s="160"/>
    </row>
    <row r="513" spans="3:13" s="99" customFormat="1" x14ac:dyDescent="0.25">
      <c r="C513" s="390"/>
      <c r="E513" s="365"/>
      <c r="F513" s="365"/>
      <c r="G513" s="365"/>
      <c r="H513" s="365"/>
      <c r="I513" s="365"/>
      <c r="J513" s="365"/>
      <c r="K513" s="365"/>
      <c r="L513" s="365"/>
      <c r="M513" s="160"/>
    </row>
    <row r="514" spans="3:13" s="99" customFormat="1" x14ac:dyDescent="0.25">
      <c r="C514" s="390"/>
      <c r="E514" s="365"/>
      <c r="F514" s="365"/>
      <c r="G514" s="365"/>
      <c r="H514" s="365"/>
      <c r="I514" s="365"/>
      <c r="J514" s="365"/>
      <c r="K514" s="365"/>
      <c r="L514" s="365"/>
      <c r="M514" s="160"/>
    </row>
    <row r="515" spans="3:13" s="99" customFormat="1" x14ac:dyDescent="0.25">
      <c r="C515" s="390"/>
      <c r="E515" s="365"/>
      <c r="F515" s="365"/>
      <c r="G515" s="365"/>
      <c r="H515" s="365"/>
      <c r="I515" s="365"/>
      <c r="J515" s="365"/>
      <c r="K515" s="365"/>
      <c r="L515" s="365"/>
      <c r="M515" s="160"/>
    </row>
    <row r="516" spans="3:13" s="99" customFormat="1" x14ac:dyDescent="0.25">
      <c r="C516" s="390"/>
      <c r="E516" s="365"/>
      <c r="F516" s="365"/>
      <c r="G516" s="365"/>
      <c r="H516" s="365"/>
      <c r="I516" s="365"/>
      <c r="J516" s="365"/>
      <c r="K516" s="365"/>
      <c r="L516" s="365"/>
      <c r="M516" s="160"/>
    </row>
    <row r="517" spans="3:13" s="99" customFormat="1" x14ac:dyDescent="0.25">
      <c r="C517" s="390"/>
      <c r="E517" s="365"/>
      <c r="F517" s="365"/>
      <c r="G517" s="365"/>
      <c r="H517" s="365"/>
      <c r="I517" s="365"/>
      <c r="J517" s="365"/>
      <c r="K517" s="365"/>
      <c r="L517" s="365"/>
      <c r="M517" s="160"/>
    </row>
    <row r="518" spans="3:13" s="99" customFormat="1" x14ac:dyDescent="0.25">
      <c r="C518" s="390"/>
      <c r="E518" s="365"/>
      <c r="F518" s="365"/>
      <c r="G518" s="365"/>
      <c r="H518" s="365"/>
      <c r="I518" s="365"/>
      <c r="J518" s="365"/>
      <c r="K518" s="365"/>
      <c r="L518" s="365"/>
      <c r="M518" s="160"/>
    </row>
    <row r="519" spans="3:13" s="99" customFormat="1" x14ac:dyDescent="0.25">
      <c r="C519" s="390"/>
      <c r="E519" s="365"/>
      <c r="F519" s="365"/>
      <c r="G519" s="365"/>
      <c r="H519" s="365"/>
      <c r="I519" s="365"/>
      <c r="J519" s="365"/>
      <c r="K519" s="365"/>
      <c r="L519" s="365"/>
      <c r="M519" s="160"/>
    </row>
    <row r="520" spans="3:13" s="99" customFormat="1" x14ac:dyDescent="0.25">
      <c r="C520" s="390"/>
      <c r="E520" s="365"/>
      <c r="F520" s="365"/>
      <c r="G520" s="365"/>
      <c r="H520" s="365"/>
      <c r="I520" s="365"/>
      <c r="J520" s="365"/>
      <c r="K520" s="365"/>
      <c r="L520" s="365"/>
      <c r="M520" s="160"/>
    </row>
    <row r="521" spans="3:13" s="99" customFormat="1" x14ac:dyDescent="0.25">
      <c r="C521" s="390"/>
      <c r="E521" s="365"/>
      <c r="F521" s="365"/>
      <c r="G521" s="365"/>
      <c r="H521" s="365"/>
      <c r="I521" s="365"/>
      <c r="J521" s="365"/>
      <c r="K521" s="365"/>
      <c r="L521" s="365"/>
      <c r="M521" s="160"/>
    </row>
    <row r="522" spans="3:13" s="99" customFormat="1" x14ac:dyDescent="0.25">
      <c r="C522" s="390"/>
      <c r="E522" s="365"/>
      <c r="F522" s="365"/>
      <c r="G522" s="365"/>
      <c r="H522" s="365"/>
      <c r="I522" s="365"/>
      <c r="J522" s="365"/>
      <c r="K522" s="365"/>
      <c r="L522" s="365"/>
      <c r="M522" s="160"/>
    </row>
    <row r="523" spans="3:13" s="99" customFormat="1" x14ac:dyDescent="0.25">
      <c r="C523" s="390"/>
      <c r="E523" s="365"/>
      <c r="F523" s="365"/>
      <c r="G523" s="365"/>
      <c r="H523" s="365"/>
      <c r="I523" s="365"/>
      <c r="J523" s="365"/>
      <c r="K523" s="365"/>
      <c r="L523" s="365"/>
      <c r="M523" s="160"/>
    </row>
    <row r="524" spans="3:13" s="99" customFormat="1" x14ac:dyDescent="0.25">
      <c r="C524" s="390"/>
      <c r="E524" s="365"/>
      <c r="F524" s="365"/>
      <c r="G524" s="365"/>
      <c r="H524" s="365"/>
      <c r="I524" s="365"/>
      <c r="J524" s="365"/>
      <c r="K524" s="365"/>
      <c r="L524" s="365"/>
      <c r="M524" s="160"/>
    </row>
    <row r="525" spans="3:13" s="99" customFormat="1" x14ac:dyDescent="0.25">
      <c r="C525" s="390"/>
      <c r="E525" s="365"/>
      <c r="F525" s="365"/>
      <c r="G525" s="365"/>
      <c r="H525" s="365"/>
      <c r="I525" s="365"/>
      <c r="J525" s="365"/>
      <c r="K525" s="365"/>
      <c r="L525" s="365"/>
      <c r="M525" s="160"/>
    </row>
    <row r="526" spans="3:13" s="99" customFormat="1" x14ac:dyDescent="0.25">
      <c r="C526" s="390"/>
      <c r="E526" s="365"/>
      <c r="F526" s="365"/>
      <c r="G526" s="365"/>
      <c r="H526" s="365"/>
      <c r="I526" s="365"/>
      <c r="J526" s="365"/>
      <c r="K526" s="365"/>
      <c r="L526" s="365"/>
      <c r="M526" s="160"/>
    </row>
    <row r="527" spans="3:13" s="99" customFormat="1" x14ac:dyDescent="0.25">
      <c r="C527" s="390"/>
      <c r="E527" s="365"/>
      <c r="F527" s="365"/>
      <c r="G527" s="365"/>
      <c r="H527" s="365"/>
      <c r="I527" s="365"/>
      <c r="J527" s="365"/>
      <c r="K527" s="365"/>
      <c r="L527" s="365"/>
      <c r="M527" s="160"/>
    </row>
    <row r="528" spans="3:13" s="99" customFormat="1" x14ac:dyDescent="0.25">
      <c r="C528" s="390"/>
      <c r="E528" s="365"/>
      <c r="F528" s="365"/>
      <c r="G528" s="365"/>
      <c r="H528" s="365"/>
      <c r="I528" s="365"/>
      <c r="J528" s="365"/>
      <c r="K528" s="365"/>
      <c r="L528" s="365"/>
      <c r="M528" s="160"/>
    </row>
    <row r="529" spans="3:13" s="99" customFormat="1" x14ac:dyDescent="0.25">
      <c r="C529" s="390"/>
      <c r="E529" s="365"/>
      <c r="F529" s="365"/>
      <c r="G529" s="365"/>
      <c r="H529" s="365"/>
      <c r="I529" s="365"/>
      <c r="J529" s="365"/>
      <c r="K529" s="365"/>
      <c r="L529" s="365"/>
      <c r="M529" s="160"/>
    </row>
    <row r="530" spans="3:13" s="99" customFormat="1" x14ac:dyDescent="0.25">
      <c r="C530" s="390"/>
      <c r="E530" s="365"/>
      <c r="F530" s="365"/>
      <c r="G530" s="365"/>
      <c r="H530" s="365"/>
      <c r="I530" s="365"/>
      <c r="J530" s="365"/>
      <c r="K530" s="365"/>
      <c r="L530" s="365"/>
      <c r="M530" s="160"/>
    </row>
    <row r="531" spans="3:13" s="99" customFormat="1" x14ac:dyDescent="0.25">
      <c r="C531" s="390"/>
      <c r="E531" s="365"/>
      <c r="F531" s="365"/>
      <c r="G531" s="365"/>
      <c r="H531" s="365"/>
      <c r="I531" s="365"/>
      <c r="J531" s="365"/>
      <c r="K531" s="365"/>
      <c r="L531" s="365"/>
      <c r="M531" s="160"/>
    </row>
    <row r="532" spans="3:13" s="99" customFormat="1" x14ac:dyDescent="0.25">
      <c r="C532" s="390"/>
      <c r="E532" s="365"/>
      <c r="F532" s="365"/>
      <c r="G532" s="365"/>
      <c r="H532" s="365"/>
      <c r="I532" s="365"/>
      <c r="J532" s="365"/>
      <c r="K532" s="365"/>
      <c r="L532" s="365"/>
      <c r="M532" s="160"/>
    </row>
    <row r="533" spans="3:13" s="99" customFormat="1" x14ac:dyDescent="0.25">
      <c r="C533" s="390"/>
      <c r="E533" s="365"/>
      <c r="F533" s="365"/>
      <c r="G533" s="365"/>
      <c r="H533" s="365"/>
      <c r="I533" s="365"/>
      <c r="J533" s="365"/>
      <c r="K533" s="365"/>
      <c r="L533" s="365"/>
      <c r="M533" s="160"/>
    </row>
    <row r="534" spans="3:13" s="99" customFormat="1" x14ac:dyDescent="0.25">
      <c r="C534" s="390"/>
      <c r="E534" s="365"/>
      <c r="F534" s="365"/>
      <c r="G534" s="365"/>
      <c r="H534" s="365"/>
      <c r="I534" s="365"/>
      <c r="J534" s="365"/>
      <c r="K534" s="365"/>
      <c r="L534" s="365"/>
      <c r="M534" s="160"/>
    </row>
    <row r="535" spans="3:13" s="99" customFormat="1" x14ac:dyDescent="0.25">
      <c r="C535" s="390"/>
      <c r="E535" s="365"/>
      <c r="F535" s="365"/>
      <c r="G535" s="365"/>
      <c r="H535" s="365"/>
      <c r="I535" s="365"/>
      <c r="J535" s="365"/>
      <c r="K535" s="365"/>
      <c r="L535" s="365"/>
      <c r="M535" s="160"/>
    </row>
    <row r="536" spans="3:13" s="99" customFormat="1" x14ac:dyDescent="0.25">
      <c r="C536" s="390"/>
      <c r="E536" s="365"/>
      <c r="F536" s="365"/>
      <c r="G536" s="365"/>
      <c r="H536" s="365"/>
      <c r="I536" s="365"/>
      <c r="J536" s="365"/>
      <c r="K536" s="365"/>
      <c r="L536" s="365"/>
      <c r="M536" s="160"/>
    </row>
    <row r="537" spans="3:13" s="99" customFormat="1" x14ac:dyDescent="0.25">
      <c r="C537" s="390"/>
      <c r="E537" s="365"/>
      <c r="F537" s="365"/>
      <c r="G537" s="365"/>
      <c r="H537" s="365"/>
      <c r="I537" s="365"/>
      <c r="J537" s="365"/>
      <c r="K537" s="365"/>
      <c r="L537" s="365"/>
      <c r="M537" s="160"/>
    </row>
    <row r="538" spans="3:13" s="99" customFormat="1" x14ac:dyDescent="0.25">
      <c r="C538" s="390"/>
      <c r="E538" s="365"/>
      <c r="F538" s="365"/>
      <c r="G538" s="365"/>
      <c r="H538" s="365"/>
      <c r="I538" s="365"/>
      <c r="J538" s="365"/>
      <c r="K538" s="365"/>
      <c r="L538" s="365"/>
      <c r="M538" s="160"/>
    </row>
    <row r="539" spans="3:13" s="99" customFormat="1" x14ac:dyDescent="0.25">
      <c r="C539" s="390"/>
      <c r="E539" s="365"/>
      <c r="F539" s="365"/>
      <c r="G539" s="365"/>
      <c r="H539" s="365"/>
      <c r="I539" s="365"/>
      <c r="J539" s="365"/>
      <c r="K539" s="365"/>
      <c r="L539" s="365"/>
      <c r="M539" s="160"/>
    </row>
    <row r="540" spans="3:13" s="99" customFormat="1" x14ac:dyDescent="0.25">
      <c r="C540" s="390"/>
      <c r="E540" s="365"/>
      <c r="F540" s="365"/>
      <c r="G540" s="365"/>
      <c r="H540" s="365"/>
      <c r="I540" s="365"/>
      <c r="J540" s="365"/>
      <c r="K540" s="365"/>
      <c r="L540" s="365"/>
      <c r="M540" s="160"/>
    </row>
    <row r="541" spans="3:13" s="99" customFormat="1" x14ac:dyDescent="0.25">
      <c r="C541" s="390"/>
      <c r="E541" s="365"/>
      <c r="F541" s="365"/>
      <c r="G541" s="365"/>
      <c r="H541" s="365"/>
      <c r="I541" s="365"/>
      <c r="J541" s="365"/>
      <c r="K541" s="365"/>
      <c r="L541" s="365"/>
      <c r="M541" s="160"/>
    </row>
    <row r="542" spans="3:13" s="99" customFormat="1" x14ac:dyDescent="0.25">
      <c r="C542" s="390"/>
      <c r="E542" s="365"/>
      <c r="F542" s="365"/>
      <c r="G542" s="365"/>
      <c r="H542" s="365"/>
      <c r="I542" s="365"/>
      <c r="J542" s="365"/>
      <c r="K542" s="365"/>
      <c r="L542" s="365"/>
      <c r="M542" s="160"/>
    </row>
    <row r="543" spans="3:13" s="99" customFormat="1" x14ac:dyDescent="0.25">
      <c r="C543" s="390"/>
      <c r="E543" s="365"/>
      <c r="F543" s="365"/>
      <c r="G543" s="365"/>
      <c r="H543" s="365"/>
      <c r="I543" s="365"/>
      <c r="J543" s="365"/>
      <c r="K543" s="365"/>
      <c r="L543" s="365"/>
      <c r="M543" s="160"/>
    </row>
    <row r="544" spans="3:13" s="99" customFormat="1" x14ac:dyDescent="0.25">
      <c r="C544" s="390"/>
      <c r="E544" s="365"/>
      <c r="F544" s="365"/>
      <c r="G544" s="365"/>
      <c r="H544" s="365"/>
      <c r="I544" s="365"/>
      <c r="J544" s="365"/>
      <c r="K544" s="365"/>
      <c r="L544" s="365"/>
      <c r="M544" s="160"/>
    </row>
    <row r="545" spans="3:13" s="99" customFormat="1" x14ac:dyDescent="0.25">
      <c r="C545" s="390"/>
      <c r="E545" s="365"/>
      <c r="F545" s="365"/>
      <c r="G545" s="365"/>
      <c r="H545" s="365"/>
      <c r="I545" s="365"/>
      <c r="J545" s="365"/>
      <c r="K545" s="365"/>
      <c r="L545" s="365"/>
      <c r="M545" s="160"/>
    </row>
    <row r="546" spans="3:13" s="99" customFormat="1" x14ac:dyDescent="0.25">
      <c r="C546" s="390"/>
      <c r="E546" s="365"/>
      <c r="F546" s="365"/>
      <c r="G546" s="365"/>
      <c r="H546" s="365"/>
      <c r="I546" s="365"/>
      <c r="J546" s="365"/>
      <c r="K546" s="365"/>
      <c r="L546" s="365"/>
      <c r="M546" s="160"/>
    </row>
    <row r="547" spans="3:13" s="99" customFormat="1" x14ac:dyDescent="0.25">
      <c r="C547" s="390"/>
      <c r="E547" s="365"/>
      <c r="F547" s="365"/>
      <c r="G547" s="365"/>
      <c r="H547" s="365"/>
      <c r="I547" s="365"/>
      <c r="J547" s="365"/>
      <c r="K547" s="365"/>
      <c r="L547" s="365"/>
      <c r="M547" s="160"/>
    </row>
    <row r="548" spans="3:13" s="99" customFormat="1" x14ac:dyDescent="0.25">
      <c r="C548" s="390"/>
      <c r="E548" s="365"/>
      <c r="F548" s="365"/>
      <c r="G548" s="365"/>
      <c r="H548" s="365"/>
      <c r="I548" s="365"/>
      <c r="J548" s="365"/>
      <c r="K548" s="365"/>
      <c r="L548" s="365"/>
      <c r="M548" s="160"/>
    </row>
    <row r="549" spans="3:13" s="99" customFormat="1" x14ac:dyDescent="0.25">
      <c r="C549" s="390"/>
      <c r="E549" s="365"/>
      <c r="F549" s="365"/>
      <c r="G549" s="365"/>
      <c r="H549" s="365"/>
      <c r="I549" s="365"/>
      <c r="J549" s="365"/>
      <c r="K549" s="365"/>
      <c r="L549" s="365"/>
      <c r="M549" s="160"/>
    </row>
    <row r="550" spans="3:13" s="99" customFormat="1" x14ac:dyDescent="0.25">
      <c r="C550" s="390"/>
      <c r="E550" s="365"/>
      <c r="F550" s="365"/>
      <c r="G550" s="365"/>
      <c r="H550" s="365"/>
      <c r="I550" s="365"/>
      <c r="J550" s="365"/>
      <c r="K550" s="365"/>
      <c r="L550" s="365"/>
      <c r="M550" s="160"/>
    </row>
    <row r="551" spans="3:13" s="99" customFormat="1" x14ac:dyDescent="0.25">
      <c r="C551" s="390"/>
      <c r="E551" s="365"/>
      <c r="F551" s="365"/>
      <c r="G551" s="365"/>
      <c r="H551" s="365"/>
      <c r="I551" s="365"/>
      <c r="J551" s="365"/>
      <c r="K551" s="365"/>
      <c r="L551" s="365"/>
      <c r="M551" s="160"/>
    </row>
    <row r="552" spans="3:13" s="99" customFormat="1" x14ac:dyDescent="0.25">
      <c r="C552" s="390"/>
      <c r="E552" s="365"/>
      <c r="F552" s="365"/>
      <c r="G552" s="365"/>
      <c r="H552" s="365"/>
      <c r="I552" s="365"/>
      <c r="J552" s="365"/>
      <c r="K552" s="365"/>
      <c r="L552" s="365"/>
      <c r="M552" s="160"/>
    </row>
    <row r="553" spans="3:13" s="99" customFormat="1" x14ac:dyDescent="0.25">
      <c r="C553" s="390"/>
      <c r="E553" s="365"/>
      <c r="F553" s="365"/>
      <c r="G553" s="365"/>
      <c r="H553" s="365"/>
      <c r="I553" s="365"/>
      <c r="J553" s="365"/>
      <c r="K553" s="365"/>
      <c r="L553" s="365"/>
      <c r="M553" s="160"/>
    </row>
    <row r="554" spans="3:13" s="99" customFormat="1" x14ac:dyDescent="0.25">
      <c r="C554" s="390"/>
      <c r="E554" s="365"/>
      <c r="F554" s="365"/>
      <c r="G554" s="365"/>
      <c r="H554" s="365"/>
      <c r="I554" s="365"/>
      <c r="J554" s="365"/>
      <c r="K554" s="365"/>
      <c r="L554" s="365"/>
      <c r="M554" s="160"/>
    </row>
    <row r="555" spans="3:13" s="99" customFormat="1" x14ac:dyDescent="0.25">
      <c r="C555" s="390"/>
      <c r="E555" s="365"/>
      <c r="F555" s="365"/>
      <c r="G555" s="365"/>
      <c r="H555" s="365"/>
      <c r="I555" s="365"/>
      <c r="J555" s="365"/>
      <c r="K555" s="365"/>
      <c r="L555" s="365"/>
      <c r="M555" s="160"/>
    </row>
    <row r="556" spans="3:13" s="99" customFormat="1" x14ac:dyDescent="0.25">
      <c r="C556" s="390"/>
      <c r="E556" s="365"/>
      <c r="F556" s="365"/>
      <c r="G556" s="365"/>
      <c r="H556" s="365"/>
      <c r="I556" s="365"/>
      <c r="J556" s="365"/>
      <c r="K556" s="365"/>
      <c r="L556" s="365"/>
      <c r="M556" s="160"/>
    </row>
    <row r="557" spans="3:13" s="99" customFormat="1" x14ac:dyDescent="0.25">
      <c r="C557" s="390"/>
      <c r="E557" s="365"/>
      <c r="F557" s="365"/>
      <c r="G557" s="365"/>
      <c r="H557" s="365"/>
      <c r="I557" s="365"/>
      <c r="J557" s="365"/>
      <c r="K557" s="365"/>
      <c r="L557" s="365"/>
      <c r="M557" s="160"/>
    </row>
    <row r="558" spans="3:13" s="99" customFormat="1" x14ac:dyDescent="0.25">
      <c r="C558" s="390"/>
      <c r="E558" s="365"/>
      <c r="F558" s="365"/>
      <c r="G558" s="365"/>
      <c r="H558" s="365"/>
      <c r="I558" s="365"/>
      <c r="J558" s="365"/>
      <c r="K558" s="365"/>
      <c r="L558" s="365"/>
      <c r="M558" s="160"/>
    </row>
    <row r="559" spans="3:13" s="99" customFormat="1" x14ac:dyDescent="0.25">
      <c r="C559" s="390"/>
      <c r="E559" s="365"/>
      <c r="F559" s="365"/>
      <c r="G559" s="365"/>
      <c r="H559" s="365"/>
      <c r="I559" s="365"/>
      <c r="J559" s="365"/>
      <c r="K559" s="365"/>
      <c r="L559" s="365"/>
      <c r="M559" s="160"/>
    </row>
    <row r="560" spans="3:13" s="99" customFormat="1" x14ac:dyDescent="0.25">
      <c r="C560" s="390"/>
      <c r="E560" s="365"/>
      <c r="F560" s="365"/>
      <c r="G560" s="365"/>
      <c r="H560" s="365"/>
      <c r="I560" s="365"/>
      <c r="J560" s="365"/>
      <c r="K560" s="365"/>
      <c r="L560" s="365"/>
      <c r="M560" s="160"/>
    </row>
    <row r="561" spans="3:13" s="99" customFormat="1" x14ac:dyDescent="0.25">
      <c r="C561" s="390"/>
      <c r="E561" s="365"/>
      <c r="F561" s="365"/>
      <c r="G561" s="365"/>
      <c r="H561" s="365"/>
      <c r="I561" s="365"/>
      <c r="J561" s="365"/>
      <c r="K561" s="365"/>
      <c r="L561" s="365"/>
      <c r="M561" s="160"/>
    </row>
    <row r="562" spans="3:13" s="99" customFormat="1" x14ac:dyDescent="0.25">
      <c r="C562" s="390"/>
      <c r="E562" s="365"/>
      <c r="F562" s="365"/>
      <c r="G562" s="365"/>
      <c r="H562" s="365"/>
      <c r="I562" s="365"/>
      <c r="J562" s="365"/>
      <c r="K562" s="365"/>
      <c r="L562" s="365"/>
      <c r="M562" s="160"/>
    </row>
    <row r="563" spans="3:13" s="99" customFormat="1" x14ac:dyDescent="0.25">
      <c r="C563" s="390"/>
      <c r="E563" s="365"/>
      <c r="F563" s="365"/>
      <c r="G563" s="365"/>
      <c r="H563" s="365"/>
      <c r="I563" s="365"/>
      <c r="J563" s="365"/>
      <c r="K563" s="365"/>
      <c r="L563" s="365"/>
      <c r="M563" s="160"/>
    </row>
    <row r="564" spans="3:13" s="99" customFormat="1" x14ac:dyDescent="0.25">
      <c r="C564" s="390"/>
      <c r="E564" s="365"/>
      <c r="F564" s="365"/>
      <c r="G564" s="365"/>
      <c r="H564" s="365"/>
      <c r="I564" s="365"/>
      <c r="J564" s="365"/>
      <c r="K564" s="365"/>
      <c r="L564" s="365"/>
      <c r="M564" s="160"/>
    </row>
    <row r="565" spans="3:13" s="99" customFormat="1" x14ac:dyDescent="0.25">
      <c r="C565" s="390"/>
      <c r="E565" s="365"/>
      <c r="F565" s="365"/>
      <c r="G565" s="365"/>
      <c r="H565" s="365"/>
      <c r="I565" s="365"/>
      <c r="J565" s="365"/>
      <c r="K565" s="365"/>
      <c r="L565" s="365"/>
      <c r="M565" s="160"/>
    </row>
    <row r="566" spans="3:13" s="99" customFormat="1" x14ac:dyDescent="0.25">
      <c r="C566" s="390"/>
      <c r="E566" s="365"/>
      <c r="F566" s="365"/>
      <c r="G566" s="365"/>
      <c r="H566" s="365"/>
      <c r="I566" s="365"/>
      <c r="J566" s="365"/>
      <c r="K566" s="365"/>
      <c r="L566" s="365"/>
      <c r="M566" s="160"/>
    </row>
    <row r="567" spans="3:13" s="99" customFormat="1" x14ac:dyDescent="0.25">
      <c r="C567" s="390"/>
      <c r="E567" s="365"/>
      <c r="F567" s="365"/>
      <c r="G567" s="365"/>
      <c r="H567" s="365"/>
      <c r="I567" s="365"/>
      <c r="J567" s="365"/>
      <c r="K567" s="365"/>
      <c r="L567" s="365"/>
      <c r="M567" s="160"/>
    </row>
    <row r="568" spans="3:13" s="99" customFormat="1" x14ac:dyDescent="0.25">
      <c r="C568" s="390"/>
      <c r="E568" s="365"/>
      <c r="F568" s="365"/>
      <c r="G568" s="365"/>
      <c r="H568" s="365"/>
      <c r="I568" s="365"/>
      <c r="J568" s="365"/>
      <c r="K568" s="365"/>
      <c r="L568" s="365"/>
      <c r="M568" s="160"/>
    </row>
    <row r="569" spans="3:13" s="99" customFormat="1" x14ac:dyDescent="0.25">
      <c r="C569" s="390"/>
      <c r="E569" s="365"/>
      <c r="F569" s="365"/>
      <c r="G569" s="365"/>
      <c r="H569" s="365"/>
      <c r="I569" s="365"/>
      <c r="J569" s="365"/>
      <c r="K569" s="365"/>
      <c r="L569" s="365"/>
      <c r="M569" s="160"/>
    </row>
    <row r="570" spans="3:13" s="99" customFormat="1" x14ac:dyDescent="0.25">
      <c r="C570" s="390"/>
      <c r="E570" s="365"/>
      <c r="F570" s="365"/>
      <c r="G570" s="365"/>
      <c r="H570" s="365"/>
      <c r="I570" s="365"/>
      <c r="J570" s="365"/>
      <c r="K570" s="365"/>
      <c r="L570" s="365"/>
      <c r="M570" s="160"/>
    </row>
    <row r="571" spans="3:13" s="99" customFormat="1" x14ac:dyDescent="0.25">
      <c r="C571" s="390"/>
      <c r="E571" s="365"/>
      <c r="F571" s="365"/>
      <c r="G571" s="365"/>
      <c r="H571" s="365"/>
      <c r="I571" s="365"/>
      <c r="J571" s="365"/>
      <c r="K571" s="365"/>
      <c r="L571" s="365"/>
      <c r="M571" s="160"/>
    </row>
    <row r="572" spans="3:13" s="99" customFormat="1" x14ac:dyDescent="0.25">
      <c r="C572" s="390"/>
      <c r="E572" s="365"/>
      <c r="F572" s="365"/>
      <c r="G572" s="365"/>
      <c r="H572" s="365"/>
      <c r="I572" s="365"/>
      <c r="J572" s="365"/>
      <c r="K572" s="365"/>
      <c r="L572" s="365"/>
      <c r="M572" s="160"/>
    </row>
    <row r="573" spans="3:13" s="99" customFormat="1" x14ac:dyDescent="0.25">
      <c r="C573" s="390"/>
      <c r="E573" s="365"/>
      <c r="F573" s="365"/>
      <c r="G573" s="365"/>
      <c r="H573" s="365"/>
      <c r="I573" s="365"/>
      <c r="J573" s="365"/>
      <c r="K573" s="365"/>
      <c r="L573" s="365"/>
      <c r="M573" s="160"/>
    </row>
    <row r="574" spans="3:13" s="99" customFormat="1" x14ac:dyDescent="0.25">
      <c r="C574" s="390"/>
      <c r="E574" s="365"/>
      <c r="F574" s="365"/>
      <c r="G574" s="365"/>
      <c r="H574" s="365"/>
      <c r="I574" s="365"/>
      <c r="J574" s="365"/>
      <c r="K574" s="365"/>
      <c r="L574" s="365"/>
      <c r="M574" s="160"/>
    </row>
    <row r="575" spans="3:13" s="99" customFormat="1" x14ac:dyDescent="0.25">
      <c r="C575" s="390"/>
      <c r="E575" s="365"/>
      <c r="F575" s="365"/>
      <c r="G575" s="365"/>
      <c r="H575" s="365"/>
      <c r="I575" s="365"/>
      <c r="J575" s="365"/>
      <c r="K575" s="365"/>
      <c r="L575" s="365"/>
      <c r="M575" s="160"/>
    </row>
    <row r="576" spans="3:13" s="99" customFormat="1" x14ac:dyDescent="0.25">
      <c r="C576" s="390"/>
      <c r="E576" s="365"/>
      <c r="F576" s="365"/>
      <c r="G576" s="365"/>
      <c r="H576" s="365"/>
      <c r="I576" s="365"/>
      <c r="J576" s="365"/>
      <c r="K576" s="365"/>
      <c r="L576" s="365"/>
      <c r="M576" s="160"/>
    </row>
    <row r="577" spans="3:13" s="99" customFormat="1" x14ac:dyDescent="0.25">
      <c r="C577" s="390"/>
      <c r="E577" s="365"/>
      <c r="F577" s="365"/>
      <c r="G577" s="365"/>
      <c r="H577" s="365"/>
      <c r="I577" s="365"/>
      <c r="J577" s="365"/>
      <c r="K577" s="365"/>
      <c r="L577" s="365"/>
      <c r="M577" s="160"/>
    </row>
    <row r="578" spans="3:13" s="99" customFormat="1" x14ac:dyDescent="0.25">
      <c r="C578" s="390"/>
      <c r="E578" s="365"/>
      <c r="F578" s="365"/>
      <c r="G578" s="365"/>
      <c r="H578" s="365"/>
      <c r="I578" s="365"/>
      <c r="J578" s="365"/>
      <c r="K578" s="365"/>
      <c r="L578" s="365"/>
      <c r="M578" s="160"/>
    </row>
    <row r="579" spans="3:13" s="99" customFormat="1" x14ac:dyDescent="0.25">
      <c r="C579" s="390"/>
      <c r="E579" s="365"/>
      <c r="F579" s="365"/>
      <c r="G579" s="365"/>
      <c r="H579" s="365"/>
      <c r="I579" s="365"/>
      <c r="J579" s="365"/>
      <c r="K579" s="365"/>
      <c r="L579" s="365"/>
      <c r="M579" s="160"/>
    </row>
    <row r="580" spans="3:13" s="99" customFormat="1" x14ac:dyDescent="0.25">
      <c r="C580" s="390"/>
      <c r="E580" s="365"/>
      <c r="F580" s="365"/>
      <c r="G580" s="365"/>
      <c r="H580" s="365"/>
      <c r="I580" s="365"/>
      <c r="J580" s="365"/>
      <c r="K580" s="365"/>
      <c r="L580" s="365"/>
      <c r="M580" s="160"/>
    </row>
    <row r="581" spans="3:13" s="99" customFormat="1" x14ac:dyDescent="0.25">
      <c r="C581" s="390"/>
      <c r="E581" s="365"/>
      <c r="F581" s="365"/>
      <c r="G581" s="365"/>
      <c r="H581" s="365"/>
      <c r="I581" s="365"/>
      <c r="J581" s="365"/>
      <c r="K581" s="365"/>
      <c r="L581" s="365"/>
      <c r="M581" s="160"/>
    </row>
    <row r="582" spans="3:13" s="99" customFormat="1" x14ac:dyDescent="0.25">
      <c r="C582" s="390"/>
      <c r="E582" s="365"/>
      <c r="F582" s="365"/>
      <c r="G582" s="365"/>
      <c r="H582" s="365"/>
      <c r="I582" s="365"/>
      <c r="J582" s="365"/>
      <c r="K582" s="365"/>
      <c r="L582" s="365"/>
      <c r="M582" s="160"/>
    </row>
    <row r="583" spans="3:13" s="99" customFormat="1" x14ac:dyDescent="0.25">
      <c r="C583" s="390"/>
      <c r="E583" s="365"/>
      <c r="F583" s="365"/>
      <c r="G583" s="365"/>
      <c r="H583" s="365"/>
      <c r="I583" s="365"/>
      <c r="J583" s="365"/>
      <c r="K583" s="365"/>
      <c r="L583" s="365"/>
      <c r="M583" s="160"/>
    </row>
    <row r="584" spans="3:13" s="99" customFormat="1" x14ac:dyDescent="0.25">
      <c r="C584" s="390"/>
      <c r="E584" s="365"/>
      <c r="F584" s="365"/>
      <c r="G584" s="365"/>
      <c r="H584" s="365"/>
      <c r="I584" s="365"/>
      <c r="J584" s="365"/>
      <c r="K584" s="365"/>
      <c r="L584" s="365"/>
      <c r="M584" s="160"/>
    </row>
    <row r="585" spans="3:13" s="99" customFormat="1" x14ac:dyDescent="0.25">
      <c r="C585" s="390"/>
      <c r="E585" s="365"/>
      <c r="F585" s="365"/>
      <c r="G585" s="365"/>
      <c r="H585" s="365"/>
      <c r="I585" s="365"/>
      <c r="J585" s="365"/>
      <c r="K585" s="365"/>
      <c r="L585" s="365"/>
      <c r="M585" s="160"/>
    </row>
    <row r="586" spans="3:13" s="99" customFormat="1" x14ac:dyDescent="0.25">
      <c r="C586" s="390"/>
      <c r="E586" s="365"/>
      <c r="F586" s="365"/>
      <c r="G586" s="365"/>
      <c r="H586" s="365"/>
      <c r="I586" s="365"/>
      <c r="J586" s="365"/>
      <c r="K586" s="365"/>
      <c r="L586" s="365"/>
      <c r="M586" s="160"/>
    </row>
    <row r="587" spans="3:13" s="99" customFormat="1" x14ac:dyDescent="0.25">
      <c r="C587" s="390"/>
      <c r="E587" s="365"/>
      <c r="F587" s="365"/>
      <c r="G587" s="365"/>
      <c r="H587" s="365"/>
      <c r="I587" s="365"/>
      <c r="J587" s="365"/>
      <c r="K587" s="365"/>
      <c r="L587" s="365"/>
      <c r="M587" s="160"/>
    </row>
    <row r="588" spans="3:13" s="99" customFormat="1" x14ac:dyDescent="0.25">
      <c r="C588" s="390"/>
      <c r="E588" s="365"/>
      <c r="F588" s="365"/>
      <c r="G588" s="365"/>
      <c r="H588" s="365"/>
      <c r="I588" s="365"/>
      <c r="J588" s="365"/>
      <c r="K588" s="365"/>
      <c r="L588" s="365"/>
      <c r="M588" s="160"/>
    </row>
    <row r="589" spans="3:13" s="99" customFormat="1" x14ac:dyDescent="0.25">
      <c r="C589" s="390"/>
      <c r="E589" s="365"/>
      <c r="F589" s="365"/>
      <c r="G589" s="365"/>
      <c r="H589" s="365"/>
      <c r="I589" s="365"/>
      <c r="J589" s="365"/>
      <c r="K589" s="365"/>
      <c r="L589" s="365"/>
      <c r="M589" s="160"/>
    </row>
    <row r="590" spans="3:13" s="99" customFormat="1" x14ac:dyDescent="0.25">
      <c r="C590" s="390"/>
      <c r="E590" s="365"/>
      <c r="F590" s="365"/>
      <c r="G590" s="365"/>
      <c r="H590" s="365"/>
      <c r="I590" s="365"/>
      <c r="J590" s="365"/>
      <c r="K590" s="365"/>
      <c r="L590" s="365"/>
      <c r="M590" s="160"/>
    </row>
    <row r="591" spans="3:13" s="99" customFormat="1" x14ac:dyDescent="0.25">
      <c r="C591" s="390"/>
      <c r="E591" s="365"/>
      <c r="F591" s="365"/>
      <c r="G591" s="365"/>
      <c r="H591" s="365"/>
      <c r="I591" s="365"/>
      <c r="J591" s="365"/>
      <c r="K591" s="365"/>
      <c r="L591" s="365"/>
      <c r="M591" s="160"/>
    </row>
    <row r="592" spans="3:13" s="99" customFormat="1" x14ac:dyDescent="0.25">
      <c r="C592" s="390"/>
      <c r="E592" s="365"/>
      <c r="F592" s="365"/>
      <c r="G592" s="365"/>
      <c r="H592" s="365"/>
      <c r="I592" s="365"/>
      <c r="J592" s="365"/>
      <c r="K592" s="365"/>
      <c r="L592" s="365"/>
      <c r="M592" s="160"/>
    </row>
    <row r="593" spans="3:13" s="99" customFormat="1" x14ac:dyDescent="0.25">
      <c r="C593" s="390"/>
      <c r="E593" s="365"/>
      <c r="F593" s="365"/>
      <c r="G593" s="365"/>
      <c r="H593" s="365"/>
      <c r="I593" s="365"/>
      <c r="J593" s="365"/>
      <c r="K593" s="365"/>
      <c r="L593" s="365"/>
      <c r="M593" s="160"/>
    </row>
    <row r="594" spans="3:13" s="99" customFormat="1" x14ac:dyDescent="0.25">
      <c r="C594" s="390"/>
      <c r="E594" s="365"/>
      <c r="F594" s="365"/>
      <c r="G594" s="365"/>
      <c r="H594" s="365"/>
      <c r="I594" s="365"/>
      <c r="J594" s="365"/>
      <c r="K594" s="365"/>
      <c r="L594" s="365"/>
      <c r="M594" s="160"/>
    </row>
    <row r="595" spans="3:13" s="99" customFormat="1" x14ac:dyDescent="0.25">
      <c r="C595" s="390"/>
      <c r="E595" s="365"/>
      <c r="F595" s="365"/>
      <c r="G595" s="365"/>
      <c r="H595" s="365"/>
      <c r="I595" s="365"/>
      <c r="J595" s="365"/>
      <c r="K595" s="365"/>
      <c r="L595" s="365"/>
      <c r="M595" s="160"/>
    </row>
    <row r="596" spans="3:13" s="99" customFormat="1" x14ac:dyDescent="0.25">
      <c r="C596" s="390"/>
      <c r="E596" s="365"/>
      <c r="F596" s="365"/>
      <c r="G596" s="365"/>
      <c r="H596" s="365"/>
      <c r="I596" s="365"/>
      <c r="J596" s="365"/>
      <c r="K596" s="365"/>
      <c r="L596" s="365"/>
      <c r="M596" s="160"/>
    </row>
    <row r="597" spans="3:13" s="99" customFormat="1" x14ac:dyDescent="0.25">
      <c r="C597" s="390"/>
      <c r="E597" s="365"/>
      <c r="F597" s="365"/>
      <c r="G597" s="365"/>
      <c r="H597" s="365"/>
      <c r="I597" s="365"/>
      <c r="J597" s="365"/>
      <c r="K597" s="365"/>
      <c r="L597" s="365"/>
      <c r="M597" s="160"/>
    </row>
    <row r="598" spans="3:13" s="99" customFormat="1" x14ac:dyDescent="0.25">
      <c r="C598" s="390"/>
      <c r="E598" s="365"/>
      <c r="F598" s="365"/>
      <c r="G598" s="365"/>
      <c r="H598" s="365"/>
      <c r="I598" s="365"/>
      <c r="J598" s="365"/>
      <c r="K598" s="365"/>
      <c r="L598" s="365"/>
      <c r="M598" s="160"/>
    </row>
    <row r="599" spans="3:13" s="99" customFormat="1" x14ac:dyDescent="0.25">
      <c r="C599" s="390"/>
      <c r="E599" s="365"/>
      <c r="F599" s="365"/>
      <c r="G599" s="365"/>
      <c r="H599" s="365"/>
      <c r="I599" s="365"/>
      <c r="J599" s="365"/>
      <c r="K599" s="365"/>
      <c r="L599" s="365"/>
      <c r="M599" s="160"/>
    </row>
    <row r="600" spans="3:13" s="99" customFormat="1" x14ac:dyDescent="0.25">
      <c r="C600" s="390"/>
      <c r="E600" s="365"/>
      <c r="F600" s="365"/>
      <c r="G600" s="365"/>
      <c r="H600" s="365"/>
      <c r="I600" s="365"/>
      <c r="J600" s="365"/>
      <c r="K600" s="365"/>
      <c r="L600" s="365"/>
      <c r="M600" s="160"/>
    </row>
    <row r="601" spans="3:13" s="99" customFormat="1" x14ac:dyDescent="0.25">
      <c r="C601" s="390"/>
      <c r="E601" s="365"/>
      <c r="F601" s="365"/>
      <c r="G601" s="365"/>
      <c r="H601" s="365"/>
      <c r="I601" s="365"/>
      <c r="J601" s="365"/>
      <c r="K601" s="365"/>
      <c r="L601" s="365"/>
      <c r="M601" s="160"/>
    </row>
    <row r="602" spans="3:13" s="99" customFormat="1" x14ac:dyDescent="0.25">
      <c r="C602" s="390"/>
      <c r="E602" s="365"/>
      <c r="F602" s="365"/>
      <c r="G602" s="365"/>
      <c r="H602" s="365"/>
      <c r="I602" s="365"/>
      <c r="J602" s="365"/>
      <c r="K602" s="365"/>
      <c r="L602" s="365"/>
      <c r="M602" s="160"/>
    </row>
    <row r="603" spans="3:13" s="99" customFormat="1" x14ac:dyDescent="0.25">
      <c r="C603" s="390"/>
      <c r="E603" s="365"/>
      <c r="F603" s="365"/>
      <c r="G603" s="365"/>
      <c r="H603" s="365"/>
      <c r="I603" s="365"/>
      <c r="J603" s="365"/>
      <c r="K603" s="365"/>
      <c r="L603" s="365"/>
      <c r="M603" s="160"/>
    </row>
    <row r="604" spans="3:13" s="99" customFormat="1" x14ac:dyDescent="0.25">
      <c r="C604" s="390"/>
      <c r="E604" s="365"/>
      <c r="F604" s="365"/>
      <c r="G604" s="365"/>
      <c r="H604" s="365"/>
      <c r="I604" s="365"/>
      <c r="J604" s="365"/>
      <c r="K604" s="365"/>
      <c r="L604" s="365"/>
      <c r="M604" s="160"/>
    </row>
    <row r="605" spans="3:13" s="99" customFormat="1" x14ac:dyDescent="0.25">
      <c r="C605" s="390"/>
      <c r="E605" s="365"/>
      <c r="F605" s="365"/>
      <c r="G605" s="365"/>
      <c r="H605" s="365"/>
      <c r="I605" s="365"/>
      <c r="J605" s="365"/>
      <c r="K605" s="365"/>
      <c r="L605" s="365"/>
      <c r="M605" s="160"/>
    </row>
    <row r="606" spans="3:13" s="99" customFormat="1" x14ac:dyDescent="0.25">
      <c r="C606" s="390"/>
      <c r="E606" s="365"/>
      <c r="F606" s="365"/>
      <c r="G606" s="365"/>
      <c r="H606" s="365"/>
      <c r="I606" s="365"/>
      <c r="J606" s="365"/>
      <c r="K606" s="365"/>
      <c r="L606" s="365"/>
      <c r="M606" s="160"/>
    </row>
    <row r="607" spans="3:13" s="99" customFormat="1" x14ac:dyDescent="0.25">
      <c r="C607" s="390"/>
      <c r="E607" s="365"/>
      <c r="F607" s="365"/>
      <c r="G607" s="365"/>
      <c r="H607" s="365"/>
      <c r="I607" s="365"/>
      <c r="J607" s="365"/>
      <c r="K607" s="365"/>
      <c r="L607" s="365"/>
      <c r="M607" s="160"/>
    </row>
    <row r="608" spans="3:13" s="99" customFormat="1" x14ac:dyDescent="0.25">
      <c r="C608" s="390"/>
      <c r="E608" s="365"/>
      <c r="F608" s="365"/>
      <c r="G608" s="365"/>
      <c r="H608" s="365"/>
      <c r="I608" s="365"/>
      <c r="J608" s="365"/>
      <c r="K608" s="365"/>
      <c r="L608" s="365"/>
      <c r="M608" s="160"/>
    </row>
    <row r="609" spans="3:16" s="99" customFormat="1" x14ac:dyDescent="0.25">
      <c r="C609" s="390"/>
      <c r="E609" s="365"/>
      <c r="F609" s="365"/>
      <c r="G609" s="365"/>
      <c r="H609" s="365"/>
      <c r="I609" s="365"/>
      <c r="J609" s="365"/>
      <c r="K609" s="365"/>
      <c r="L609" s="365"/>
      <c r="M609" s="160"/>
    </row>
    <row r="610" spans="3:16" s="99" customFormat="1" x14ac:dyDescent="0.25">
      <c r="C610" s="390"/>
      <c r="E610" s="365"/>
      <c r="F610" s="365"/>
      <c r="G610" s="365"/>
      <c r="H610" s="365"/>
      <c r="I610" s="365"/>
      <c r="J610" s="365"/>
      <c r="K610" s="365"/>
      <c r="L610" s="365"/>
      <c r="M610" s="160"/>
    </row>
    <row r="611" spans="3:16" s="99" customFormat="1" x14ac:dyDescent="0.25">
      <c r="C611" s="390"/>
      <c r="E611" s="365"/>
      <c r="F611" s="365"/>
      <c r="G611" s="365"/>
      <c r="H611" s="365"/>
      <c r="I611" s="365"/>
      <c r="J611" s="365"/>
      <c r="K611" s="365"/>
      <c r="L611" s="365"/>
      <c r="M611" s="160"/>
    </row>
    <row r="612" spans="3:16" s="99" customFormat="1" x14ac:dyDescent="0.25">
      <c r="C612" s="390"/>
      <c r="E612" s="365"/>
      <c r="F612" s="365"/>
      <c r="G612" s="365"/>
      <c r="H612" s="365"/>
      <c r="I612" s="365"/>
      <c r="J612" s="365"/>
      <c r="K612" s="365"/>
      <c r="L612" s="365"/>
      <c r="M612" s="160"/>
    </row>
    <row r="613" spans="3:16" s="99" customFormat="1" x14ac:dyDescent="0.25">
      <c r="C613" s="390"/>
      <c r="E613" s="365"/>
      <c r="F613" s="365"/>
      <c r="G613" s="365"/>
      <c r="H613" s="365"/>
      <c r="I613" s="365"/>
      <c r="J613" s="365"/>
      <c r="K613" s="365"/>
      <c r="L613" s="365"/>
      <c r="M613" s="160"/>
    </row>
    <row r="614" spans="3:16" s="99" customFormat="1" x14ac:dyDescent="0.25">
      <c r="C614" s="390"/>
      <c r="E614" s="365"/>
      <c r="F614" s="365"/>
      <c r="G614" s="365"/>
      <c r="H614" s="365"/>
      <c r="I614" s="365"/>
      <c r="J614" s="365"/>
      <c r="K614" s="365"/>
      <c r="L614" s="365"/>
      <c r="M614" s="160"/>
    </row>
    <row r="615" spans="3:16" s="99" customFormat="1" x14ac:dyDescent="0.25">
      <c r="C615" s="390"/>
      <c r="E615" s="365"/>
      <c r="F615" s="365"/>
      <c r="G615" s="365"/>
      <c r="H615" s="365"/>
      <c r="I615" s="365"/>
      <c r="J615" s="365"/>
      <c r="K615" s="365"/>
      <c r="L615" s="365"/>
      <c r="M615" s="160"/>
    </row>
    <row r="616" spans="3:16" x14ac:dyDescent="0.25">
      <c r="C616" s="390"/>
      <c r="D616" s="99"/>
      <c r="E616" s="365"/>
      <c r="F616" s="365"/>
      <c r="G616" s="365"/>
      <c r="H616" s="365"/>
      <c r="I616" s="365"/>
      <c r="J616" s="365"/>
      <c r="K616" s="365"/>
      <c r="L616" s="365"/>
      <c r="M616" s="160"/>
      <c r="N616" s="99"/>
      <c r="O616" s="99"/>
      <c r="P616" s="99"/>
    </row>
  </sheetData>
  <mergeCells count="168">
    <mergeCell ref="B105:B133"/>
    <mergeCell ref="A105:A133"/>
    <mergeCell ref="M91:P91"/>
    <mergeCell ref="B136:B163"/>
    <mergeCell ref="D149:P149"/>
    <mergeCell ref="A82:A102"/>
    <mergeCell ref="B82:B102"/>
    <mergeCell ref="G83:G84"/>
    <mergeCell ref="H83:H84"/>
    <mergeCell ref="I83:I84"/>
    <mergeCell ref="J83:J84"/>
    <mergeCell ref="K83:K84"/>
    <mergeCell ref="L83:L84"/>
    <mergeCell ref="G94:G95"/>
    <mergeCell ref="H94:H95"/>
    <mergeCell ref="D92:P92"/>
    <mergeCell ref="D119:P119"/>
    <mergeCell ref="M133:P133"/>
    <mergeCell ref="M118:P118"/>
    <mergeCell ref="M102:P102"/>
    <mergeCell ref="I94:I95"/>
    <mergeCell ref="J94:J95"/>
    <mergeCell ref="K94:K95"/>
    <mergeCell ref="L94:L95"/>
    <mergeCell ref="P1:P5"/>
    <mergeCell ref="A32:A52"/>
    <mergeCell ref="M18:P18"/>
    <mergeCell ref="A55:A79"/>
    <mergeCell ref="M1:M5"/>
    <mergeCell ref="N1:N5"/>
    <mergeCell ref="O1:O5"/>
    <mergeCell ref="A7:A29"/>
    <mergeCell ref="B55:B79"/>
    <mergeCell ref="M79:P79"/>
    <mergeCell ref="M67:P67"/>
    <mergeCell ref="M52:P52"/>
    <mergeCell ref="M41:P41"/>
    <mergeCell ref="M29:P29"/>
    <mergeCell ref="B32:B52"/>
    <mergeCell ref="B7:B29"/>
    <mergeCell ref="D19:P19"/>
    <mergeCell ref="D42:P42"/>
    <mergeCell ref="D68:P68"/>
    <mergeCell ref="L33:L34"/>
    <mergeCell ref="G44:G45"/>
    <mergeCell ref="H44:H45"/>
    <mergeCell ref="I44:I45"/>
    <mergeCell ref="J44:J45"/>
    <mergeCell ref="M270:P270"/>
    <mergeCell ref="M249:P249"/>
    <mergeCell ref="M234:P234"/>
    <mergeCell ref="G121:G122"/>
    <mergeCell ref="H121:H122"/>
    <mergeCell ref="I121:I122"/>
    <mergeCell ref="J121:J122"/>
    <mergeCell ref="K121:K122"/>
    <mergeCell ref="L121:L122"/>
    <mergeCell ref="G137:G138"/>
    <mergeCell ref="H137:H138"/>
    <mergeCell ref="I137:I138"/>
    <mergeCell ref="L167:L168"/>
    <mergeCell ref="G180:G181"/>
    <mergeCell ref="H180:H181"/>
    <mergeCell ref="I180:I181"/>
    <mergeCell ref="J180:J181"/>
    <mergeCell ref="K180:K181"/>
    <mergeCell ref="L180:L181"/>
    <mergeCell ref="G167:G168"/>
    <mergeCell ref="H167:H168"/>
    <mergeCell ref="I167:I168"/>
    <mergeCell ref="J167:J168"/>
    <mergeCell ref="K167:K168"/>
    <mergeCell ref="A166:A192"/>
    <mergeCell ref="B166:B192"/>
    <mergeCell ref="A256:A271"/>
    <mergeCell ref="M148:P148"/>
    <mergeCell ref="M163:P163"/>
    <mergeCell ref="A221:A252"/>
    <mergeCell ref="B221:B252"/>
    <mergeCell ref="A195:A218"/>
    <mergeCell ref="B195:B218"/>
    <mergeCell ref="M218:P218"/>
    <mergeCell ref="M205:P205"/>
    <mergeCell ref="D178:P178"/>
    <mergeCell ref="D206:P206"/>
    <mergeCell ref="D235:P235"/>
    <mergeCell ref="M192:P192"/>
    <mergeCell ref="M177:P177"/>
    <mergeCell ref="B256:B271"/>
    <mergeCell ref="A136:A163"/>
    <mergeCell ref="G151:G152"/>
    <mergeCell ref="H151:H152"/>
    <mergeCell ref="I151:I152"/>
    <mergeCell ref="J151:J152"/>
    <mergeCell ref="K151:K152"/>
    <mergeCell ref="L151:L152"/>
    <mergeCell ref="K44:K45"/>
    <mergeCell ref="L44:L45"/>
    <mergeCell ref="G1:I5"/>
    <mergeCell ref="J1:L5"/>
    <mergeCell ref="G7:G8"/>
    <mergeCell ref="H7:H8"/>
    <mergeCell ref="I7:I8"/>
    <mergeCell ref="J7:J8"/>
    <mergeCell ref="K7:K8"/>
    <mergeCell ref="L7:L8"/>
    <mergeCell ref="G21:G22"/>
    <mergeCell ref="H21:H22"/>
    <mergeCell ref="I21:I22"/>
    <mergeCell ref="J21:J22"/>
    <mergeCell ref="K21:K22"/>
    <mergeCell ref="L21:L22"/>
    <mergeCell ref="G33:G34"/>
    <mergeCell ref="H33:H34"/>
    <mergeCell ref="I33:I34"/>
    <mergeCell ref="J33:J34"/>
    <mergeCell ref="K33:K34"/>
    <mergeCell ref="L56:L57"/>
    <mergeCell ref="G70:G71"/>
    <mergeCell ref="H70:H71"/>
    <mergeCell ref="I70:I71"/>
    <mergeCell ref="J70:J71"/>
    <mergeCell ref="K70:K71"/>
    <mergeCell ref="L70:L71"/>
    <mergeCell ref="G56:G57"/>
    <mergeCell ref="H56:H57"/>
    <mergeCell ref="I56:I57"/>
    <mergeCell ref="J56:J57"/>
    <mergeCell ref="K56:K57"/>
    <mergeCell ref="G106:G107"/>
    <mergeCell ref="H106:H107"/>
    <mergeCell ref="I106:I107"/>
    <mergeCell ref="J106:J107"/>
    <mergeCell ref="K106:K107"/>
    <mergeCell ref="L106:L107"/>
    <mergeCell ref="J137:J138"/>
    <mergeCell ref="K137:K138"/>
    <mergeCell ref="L137:L138"/>
    <mergeCell ref="L196:L197"/>
    <mergeCell ref="G208:G209"/>
    <mergeCell ref="H208:H209"/>
    <mergeCell ref="I208:I209"/>
    <mergeCell ref="J208:J209"/>
    <mergeCell ref="K208:K209"/>
    <mergeCell ref="L208:L209"/>
    <mergeCell ref="G196:G197"/>
    <mergeCell ref="H196:H197"/>
    <mergeCell ref="I196:I197"/>
    <mergeCell ref="J196:J197"/>
    <mergeCell ref="K196:K197"/>
    <mergeCell ref="L257:L258"/>
    <mergeCell ref="G257:G258"/>
    <mergeCell ref="H257:H258"/>
    <mergeCell ref="I257:I258"/>
    <mergeCell ref="J257:J258"/>
    <mergeCell ref="K257:K258"/>
    <mergeCell ref="L222:L223"/>
    <mergeCell ref="G237:G238"/>
    <mergeCell ref="H237:H238"/>
    <mergeCell ref="I237:I238"/>
    <mergeCell ref="J237:J238"/>
    <mergeCell ref="K237:K238"/>
    <mergeCell ref="L237:L238"/>
    <mergeCell ref="G222:G223"/>
    <mergeCell ref="H222:H223"/>
    <mergeCell ref="I222:I223"/>
    <mergeCell ref="J222:J223"/>
    <mergeCell ref="K222:K22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F00B0"/>
  </sheetPr>
  <dimension ref="A1:XFD263"/>
  <sheetViews>
    <sheetView topLeftCell="A247" zoomScale="80" zoomScaleNormal="80" workbookViewId="0">
      <selection activeCell="N148" sqref="N148"/>
    </sheetView>
  </sheetViews>
  <sheetFormatPr defaultColWidth="0" defaultRowHeight="18" x14ac:dyDescent="0.25"/>
  <cols>
    <col min="1" max="1" width="30.85546875" customWidth="1"/>
    <col min="2" max="2" width="9.28515625" customWidth="1"/>
    <col min="3" max="3" width="9.28515625" style="391" customWidth="1"/>
    <col min="4" max="4" width="40.42578125" customWidth="1"/>
    <col min="5" max="6" width="18.5703125" style="391" customWidth="1"/>
    <col min="7" max="11" width="8.7109375" style="391" customWidth="1"/>
    <col min="12" max="12" width="8.42578125" style="391" customWidth="1"/>
    <col min="13" max="13" width="15.7109375" style="155" customWidth="1"/>
    <col min="14" max="14" width="11" customWidth="1"/>
    <col min="15" max="15" width="10.7109375" customWidth="1"/>
    <col min="16" max="16" width="13.85546875" customWidth="1"/>
    <col min="17" max="17" width="0" style="191" hidden="1" customWidth="1"/>
    <col min="18" max="40" width="0" style="99" hidden="1" customWidth="1"/>
    <col min="41" max="16384" width="9.140625" hidden="1"/>
  </cols>
  <sheetData>
    <row r="1" spans="1:16" ht="19.5" thickBot="1" x14ac:dyDescent="0.35">
      <c r="A1" s="22"/>
    </row>
    <row r="2" spans="1:16" ht="18.75" x14ac:dyDescent="0.2">
      <c r="A2" s="4" t="s">
        <v>0</v>
      </c>
      <c r="B2" s="17" t="s">
        <v>5</v>
      </c>
      <c r="C2" s="374"/>
      <c r="D2" s="17" t="s">
        <v>5</v>
      </c>
      <c r="E2" s="374"/>
      <c r="F2" s="374"/>
      <c r="G2" s="853" t="s">
        <v>1413</v>
      </c>
      <c r="H2" s="854"/>
      <c r="I2" s="855"/>
      <c r="J2" s="853" t="s">
        <v>1414</v>
      </c>
      <c r="K2" s="854"/>
      <c r="L2" s="855"/>
      <c r="M2" s="866" t="s">
        <v>9</v>
      </c>
      <c r="N2" s="866" t="s">
        <v>10</v>
      </c>
      <c r="O2" s="866" t="s">
        <v>11</v>
      </c>
      <c r="P2" s="866" t="s">
        <v>12</v>
      </c>
    </row>
    <row r="3" spans="1:16" ht="18.75" x14ac:dyDescent="0.2">
      <c r="A3" s="27" t="s">
        <v>1</v>
      </c>
      <c r="B3" s="18" t="s">
        <v>6</v>
      </c>
      <c r="C3" s="375"/>
      <c r="D3" s="18" t="s">
        <v>59</v>
      </c>
      <c r="E3" s="375"/>
      <c r="F3" s="375"/>
      <c r="G3" s="856"/>
      <c r="H3" s="857"/>
      <c r="I3" s="858"/>
      <c r="J3" s="856"/>
      <c r="K3" s="857"/>
      <c r="L3" s="858"/>
      <c r="M3" s="867"/>
      <c r="N3" s="867"/>
      <c r="O3" s="867"/>
      <c r="P3" s="867"/>
    </row>
    <row r="4" spans="1:16" ht="18.75" x14ac:dyDescent="0.2">
      <c r="A4" s="27" t="s">
        <v>2</v>
      </c>
      <c r="B4" s="28"/>
      <c r="C4" s="376"/>
      <c r="D4" s="18" t="s">
        <v>60</v>
      </c>
      <c r="E4" s="375"/>
      <c r="F4" s="375"/>
      <c r="G4" s="856"/>
      <c r="H4" s="857"/>
      <c r="I4" s="858"/>
      <c r="J4" s="856"/>
      <c r="K4" s="857"/>
      <c r="L4" s="858"/>
      <c r="M4" s="867"/>
      <c r="N4" s="867"/>
      <c r="O4" s="867"/>
      <c r="P4" s="867"/>
    </row>
    <row r="5" spans="1:16" ht="18.75" x14ac:dyDescent="0.2">
      <c r="A5" s="27" t="s">
        <v>58</v>
      </c>
      <c r="B5" s="28"/>
      <c r="C5" s="376"/>
      <c r="D5" s="28"/>
      <c r="E5" s="376"/>
      <c r="F5" s="376"/>
      <c r="G5" s="856"/>
      <c r="H5" s="857"/>
      <c r="I5" s="858"/>
      <c r="J5" s="856"/>
      <c r="K5" s="857"/>
      <c r="L5" s="858"/>
      <c r="M5" s="867"/>
      <c r="N5" s="867"/>
      <c r="O5" s="867"/>
      <c r="P5" s="867"/>
    </row>
    <row r="6" spans="1:16" ht="18.75" customHeight="1" thickBot="1" x14ac:dyDescent="0.25">
      <c r="A6" s="29" t="s">
        <v>4</v>
      </c>
      <c r="B6" s="30"/>
      <c r="C6" s="377"/>
      <c r="D6" s="30"/>
      <c r="E6" s="377"/>
      <c r="F6" s="377"/>
      <c r="G6" s="859"/>
      <c r="H6" s="860"/>
      <c r="I6" s="861"/>
      <c r="J6" s="859"/>
      <c r="K6" s="860"/>
      <c r="L6" s="861"/>
      <c r="M6" s="868"/>
      <c r="N6" s="868"/>
      <c r="O6" s="868"/>
      <c r="P6" s="868"/>
    </row>
    <row r="7" spans="1:16" ht="39" customHeight="1" thickBot="1" x14ac:dyDescent="0.25">
      <c r="A7" s="181">
        <v>44873</v>
      </c>
      <c r="B7" s="23"/>
      <c r="C7" s="364" t="s">
        <v>1309</v>
      </c>
      <c r="D7" s="123" t="s">
        <v>1224</v>
      </c>
      <c r="E7" s="367" t="s">
        <v>1308</v>
      </c>
      <c r="F7" s="475" t="s">
        <v>1381</v>
      </c>
      <c r="G7" s="475" t="s">
        <v>1415</v>
      </c>
      <c r="H7" s="681" t="s">
        <v>1416</v>
      </c>
      <c r="I7" s="475" t="s">
        <v>1417</v>
      </c>
      <c r="J7" s="681" t="s">
        <v>1319</v>
      </c>
      <c r="K7" s="475" t="s">
        <v>1418</v>
      </c>
      <c r="L7" s="475" t="s">
        <v>1419</v>
      </c>
      <c r="M7" s="154" t="str">
        <f>'Данные по ТП'!C57</f>
        <v>ТМ-400/10</v>
      </c>
      <c r="N7" s="125" t="s">
        <v>1225</v>
      </c>
      <c r="O7" s="124" t="s">
        <v>5</v>
      </c>
      <c r="P7" s="126">
        <f>'Данные по ТП'!F57</f>
        <v>4290</v>
      </c>
    </row>
    <row r="8" spans="1:16" ht="19.5" customHeight="1" thickBot="1" x14ac:dyDescent="0.3">
      <c r="A8" s="738"/>
      <c r="B8" s="872" t="s">
        <v>260</v>
      </c>
      <c r="C8" s="378">
        <v>1</v>
      </c>
      <c r="D8" s="161" t="s">
        <v>1652</v>
      </c>
      <c r="E8" s="392"/>
      <c r="F8" s="655">
        <f>((O8*1.73*220*0.9)/1000)+((N8*1.73*220*0.9)/1000)+((M8*1.73*220*0.9)/1000)</f>
        <v>0</v>
      </c>
      <c r="G8" s="845">
        <v>232</v>
      </c>
      <c r="H8" s="845">
        <v>241</v>
      </c>
      <c r="I8" s="845">
        <v>237</v>
      </c>
      <c r="J8" s="845">
        <v>416</v>
      </c>
      <c r="K8" s="845">
        <v>414</v>
      </c>
      <c r="L8" s="845">
        <v>415</v>
      </c>
      <c r="M8" s="146"/>
      <c r="N8" s="146"/>
      <c r="O8" s="146"/>
      <c r="P8" s="146"/>
    </row>
    <row r="9" spans="1:16" ht="21" customHeight="1" thickBot="1" x14ac:dyDescent="0.3">
      <c r="A9" s="739"/>
      <c r="B9" s="896"/>
      <c r="C9" s="378">
        <v>2</v>
      </c>
      <c r="D9" s="161" t="s">
        <v>193</v>
      </c>
      <c r="E9" s="392"/>
      <c r="F9" s="655">
        <f t="shared" ref="F9:F16" si="0">((O9*1.73*220*0.9)/1000)+((N9*1.73*220*0.9)/1000)+((M9*1.73*220*0.9)/1000)</f>
        <v>42.132420000000003</v>
      </c>
      <c r="G9" s="846"/>
      <c r="H9" s="846"/>
      <c r="I9" s="846"/>
      <c r="J9" s="846"/>
      <c r="K9" s="846"/>
      <c r="L9" s="846"/>
      <c r="M9" s="146">
        <v>36</v>
      </c>
      <c r="N9" s="146">
        <v>43</v>
      </c>
      <c r="O9" s="146">
        <v>44</v>
      </c>
      <c r="P9" s="146">
        <v>12</v>
      </c>
    </row>
    <row r="10" spans="1:16" ht="18" customHeight="1" thickBot="1" x14ac:dyDescent="0.3">
      <c r="A10" s="739"/>
      <c r="B10" s="896"/>
      <c r="C10" s="378">
        <v>3</v>
      </c>
      <c r="D10" s="161" t="s">
        <v>194</v>
      </c>
      <c r="E10" s="392"/>
      <c r="F10" s="655">
        <f t="shared" si="0"/>
        <v>34.939080000000004</v>
      </c>
      <c r="G10" s="655"/>
      <c r="H10" s="655"/>
      <c r="I10" s="655"/>
      <c r="J10" s="655"/>
      <c r="K10" s="655"/>
      <c r="L10" s="655"/>
      <c r="M10" s="146">
        <v>23</v>
      </c>
      <c r="N10" s="146">
        <v>25</v>
      </c>
      <c r="O10" s="146">
        <v>54</v>
      </c>
      <c r="P10" s="146">
        <v>18</v>
      </c>
    </row>
    <row r="11" spans="1:16" ht="18" customHeight="1" thickBot="1" x14ac:dyDescent="0.25">
      <c r="A11" s="740"/>
      <c r="B11" s="896"/>
      <c r="C11" s="378">
        <v>4</v>
      </c>
      <c r="D11" s="161" t="s">
        <v>195</v>
      </c>
      <c r="E11" s="392"/>
      <c r="F11" s="655">
        <f t="shared" si="0"/>
        <v>3.7679400000000003</v>
      </c>
      <c r="G11" s="655"/>
      <c r="H11" s="655"/>
      <c r="I11" s="655"/>
      <c r="J11" s="655"/>
      <c r="K11" s="655"/>
      <c r="L11" s="655"/>
      <c r="M11" s="146">
        <v>6</v>
      </c>
      <c r="N11" s="146">
        <v>5</v>
      </c>
      <c r="O11" s="146">
        <v>0</v>
      </c>
      <c r="P11" s="146">
        <v>9</v>
      </c>
    </row>
    <row r="12" spans="1:16" ht="18" customHeight="1" thickBot="1" x14ac:dyDescent="0.25">
      <c r="A12" s="740"/>
      <c r="B12" s="896"/>
      <c r="C12" s="378">
        <v>5</v>
      </c>
      <c r="D12" s="161"/>
      <c r="E12" s="392"/>
      <c r="F12" s="655">
        <f t="shared" si="0"/>
        <v>0</v>
      </c>
      <c r="G12" s="655"/>
      <c r="H12" s="655"/>
      <c r="I12" s="655"/>
      <c r="J12" s="655"/>
      <c r="K12" s="655"/>
      <c r="L12" s="655"/>
      <c r="M12" s="146">
        <v>0</v>
      </c>
      <c r="N12" s="146">
        <v>0</v>
      </c>
      <c r="O12" s="146">
        <v>0</v>
      </c>
      <c r="P12" s="146">
        <v>0</v>
      </c>
    </row>
    <row r="13" spans="1:16" ht="18" customHeight="1" thickBot="1" x14ac:dyDescent="0.25">
      <c r="A13" s="740"/>
      <c r="B13" s="896"/>
      <c r="C13" s="378">
        <v>6</v>
      </c>
      <c r="D13" s="161" t="s">
        <v>196</v>
      </c>
      <c r="E13" s="392"/>
      <c r="F13" s="655">
        <f t="shared" si="0"/>
        <v>0</v>
      </c>
      <c r="G13" s="655"/>
      <c r="H13" s="655"/>
      <c r="I13" s="655"/>
      <c r="J13" s="655"/>
      <c r="K13" s="655"/>
      <c r="L13" s="655"/>
      <c r="M13" s="146">
        <v>0</v>
      </c>
      <c r="N13" s="146">
        <v>0</v>
      </c>
      <c r="O13" s="146">
        <v>0</v>
      </c>
      <c r="P13" s="146">
        <v>0</v>
      </c>
    </row>
    <row r="14" spans="1:16" ht="20.25" customHeight="1" thickBot="1" x14ac:dyDescent="0.25">
      <c r="A14" s="740"/>
      <c r="B14" s="896"/>
      <c r="C14" s="378">
        <v>7</v>
      </c>
      <c r="D14" s="161" t="s">
        <v>197</v>
      </c>
      <c r="E14" s="392"/>
      <c r="F14" s="655">
        <f t="shared" si="0"/>
        <v>22.607640000000004</v>
      </c>
      <c r="G14" s="655"/>
      <c r="H14" s="655"/>
      <c r="I14" s="655"/>
      <c r="J14" s="655"/>
      <c r="K14" s="655"/>
      <c r="L14" s="655"/>
      <c r="M14" s="146">
        <v>30</v>
      </c>
      <c r="N14" s="146">
        <v>15</v>
      </c>
      <c r="O14" s="146">
        <v>21</v>
      </c>
      <c r="P14" s="146">
        <v>25</v>
      </c>
    </row>
    <row r="15" spans="1:16" ht="20.25" customHeight="1" thickBot="1" x14ac:dyDescent="0.25">
      <c r="A15" s="741" t="s">
        <v>1463</v>
      </c>
      <c r="B15" s="896"/>
      <c r="C15" s="378">
        <v>8</v>
      </c>
      <c r="D15" s="161" t="s">
        <v>198</v>
      </c>
      <c r="E15" s="392"/>
      <c r="F15" s="655">
        <f t="shared" si="0"/>
        <v>35.281620000000004</v>
      </c>
      <c r="G15" s="655"/>
      <c r="H15" s="655"/>
      <c r="I15" s="655"/>
      <c r="J15" s="655"/>
      <c r="K15" s="655"/>
      <c r="L15" s="655"/>
      <c r="M15" s="146">
        <v>57</v>
      </c>
      <c r="N15" s="146">
        <v>18</v>
      </c>
      <c r="O15" s="146">
        <v>28</v>
      </c>
      <c r="P15" s="146">
        <v>22</v>
      </c>
    </row>
    <row r="16" spans="1:16" ht="21.75" customHeight="1" thickBot="1" x14ac:dyDescent="0.3">
      <c r="A16" s="740"/>
      <c r="B16" s="896"/>
      <c r="C16" s="383"/>
      <c r="D16" s="182"/>
      <c r="E16" s="416"/>
      <c r="F16" s="655">
        <f t="shared" si="0"/>
        <v>0</v>
      </c>
      <c r="G16" s="655"/>
      <c r="H16" s="655"/>
      <c r="I16" s="655"/>
      <c r="J16" s="655"/>
      <c r="K16" s="655"/>
      <c r="L16" s="655"/>
      <c r="M16" s="183"/>
      <c r="N16" s="182"/>
      <c r="O16" s="182"/>
      <c r="P16" s="182"/>
    </row>
    <row r="17" spans="1:17" ht="21.75" customHeight="1" thickBot="1" x14ac:dyDescent="0.35">
      <c r="A17" s="740"/>
      <c r="B17" s="896"/>
      <c r="C17" s="378"/>
      <c r="D17" s="3" t="s">
        <v>1187</v>
      </c>
      <c r="E17" s="370"/>
      <c r="F17" s="370"/>
      <c r="G17" s="370"/>
      <c r="H17" s="370"/>
      <c r="I17" s="370"/>
      <c r="J17" s="370"/>
      <c r="K17" s="370"/>
      <c r="L17" s="370"/>
      <c r="M17" s="38">
        <f>SUM(M9:M16)</f>
        <v>152</v>
      </c>
      <c r="N17" s="38">
        <f>SUM(N9:N16)</f>
        <v>106</v>
      </c>
      <c r="O17" s="38">
        <f>SUM(O9:O16)</f>
        <v>147</v>
      </c>
      <c r="P17" s="38">
        <f>SUM(P9:P16)</f>
        <v>86</v>
      </c>
      <c r="Q17" s="192"/>
    </row>
    <row r="18" spans="1:17" ht="21.75" customHeight="1" thickBot="1" x14ac:dyDescent="0.25">
      <c r="A18" s="740"/>
      <c r="B18" s="896"/>
      <c r="C18" s="378"/>
      <c r="D18" s="3" t="s">
        <v>1188</v>
      </c>
      <c r="E18" s="370"/>
      <c r="F18" s="370"/>
      <c r="G18" s="370"/>
      <c r="H18" s="370"/>
      <c r="I18" s="370"/>
      <c r="J18" s="370"/>
      <c r="K18" s="370"/>
      <c r="L18" s="370"/>
      <c r="M18" s="130">
        <f t="shared" ref="M18:O18" si="1">(M17*1.73*220*0.9)/1000</f>
        <v>52.066079999999999</v>
      </c>
      <c r="N18" s="130">
        <f t="shared" si="1"/>
        <v>36.309239999999996</v>
      </c>
      <c r="O18" s="130">
        <f t="shared" si="1"/>
        <v>50.353379999999994</v>
      </c>
      <c r="P18" s="131"/>
    </row>
    <row r="19" spans="1:17" ht="21.75" customHeight="1" thickBot="1" x14ac:dyDescent="0.25">
      <c r="A19" s="740"/>
      <c r="B19" s="896"/>
      <c r="C19" s="378"/>
      <c r="D19" s="3" t="s">
        <v>1189</v>
      </c>
      <c r="E19" s="371"/>
      <c r="F19" s="371"/>
      <c r="G19" s="371"/>
      <c r="H19" s="371"/>
      <c r="I19" s="371"/>
      <c r="J19" s="371"/>
      <c r="K19" s="371"/>
      <c r="L19" s="371"/>
      <c r="M19" s="869">
        <f>(M18+N18+O18)</f>
        <v>138.72869999999998</v>
      </c>
      <c r="N19" s="870"/>
      <c r="O19" s="870"/>
      <c r="P19" s="871"/>
    </row>
    <row r="20" spans="1:17" ht="21.75" customHeight="1" thickBot="1" x14ac:dyDescent="0.35">
      <c r="A20" s="799" t="s">
        <v>1649</v>
      </c>
      <c r="B20" s="896"/>
      <c r="C20" s="381"/>
      <c r="D20" s="898"/>
      <c r="E20" s="926"/>
      <c r="F20" s="926"/>
      <c r="G20" s="926"/>
      <c r="H20" s="926"/>
      <c r="I20" s="926"/>
      <c r="J20" s="926"/>
      <c r="K20" s="926"/>
      <c r="L20" s="926"/>
      <c r="M20" s="899"/>
      <c r="N20" s="899"/>
      <c r="O20" s="899"/>
      <c r="P20" s="900"/>
    </row>
    <row r="21" spans="1:17" ht="36" customHeight="1" thickBot="1" x14ac:dyDescent="0.25">
      <c r="A21" s="740"/>
      <c r="B21" s="896"/>
      <c r="C21" s="364" t="s">
        <v>1309</v>
      </c>
      <c r="D21" s="123" t="s">
        <v>1200</v>
      </c>
      <c r="E21" s="367" t="s">
        <v>1308</v>
      </c>
      <c r="F21" s="475" t="s">
        <v>1381</v>
      </c>
      <c r="G21" s="475" t="s">
        <v>1415</v>
      </c>
      <c r="H21" s="681" t="s">
        <v>1416</v>
      </c>
      <c r="I21" s="475" t="s">
        <v>1417</v>
      </c>
      <c r="J21" s="681" t="s">
        <v>1319</v>
      </c>
      <c r="K21" s="475" t="s">
        <v>1418</v>
      </c>
      <c r="L21" s="475" t="s">
        <v>1419</v>
      </c>
      <c r="M21" s="154" t="str">
        <f>'Данные по ТП'!C58</f>
        <v>ТМ-630/10</v>
      </c>
      <c r="N21" s="125" t="s">
        <v>1225</v>
      </c>
      <c r="O21" s="124" t="s">
        <v>5</v>
      </c>
      <c r="P21" s="126">
        <f>'Данные по ТП'!F58</f>
        <v>51602</v>
      </c>
    </row>
    <row r="22" spans="1:17" ht="21" customHeight="1" thickBot="1" x14ac:dyDescent="0.25">
      <c r="A22" s="740"/>
      <c r="B22" s="896"/>
      <c r="C22" s="378">
        <v>9</v>
      </c>
      <c r="D22" s="161" t="s">
        <v>199</v>
      </c>
      <c r="E22" s="392"/>
      <c r="F22" s="655">
        <f>((O22*1.73*220*0.9)/1000)+((N22*1.73*220*0.9)/1000)+((M22*1.73*220*0.9)/1000)</f>
        <v>23.292719999999999</v>
      </c>
      <c r="G22" s="845">
        <v>234</v>
      </c>
      <c r="H22" s="845">
        <v>232</v>
      </c>
      <c r="I22" s="845">
        <v>230</v>
      </c>
      <c r="J22" s="845">
        <v>405</v>
      </c>
      <c r="K22" s="845">
        <v>402</v>
      </c>
      <c r="L22" s="845">
        <v>403</v>
      </c>
      <c r="M22" s="146">
        <v>10</v>
      </c>
      <c r="N22" s="146">
        <v>23</v>
      </c>
      <c r="O22" s="146">
        <v>35</v>
      </c>
      <c r="P22" s="146">
        <v>18</v>
      </c>
    </row>
    <row r="23" spans="1:17" ht="18.75" customHeight="1" thickBot="1" x14ac:dyDescent="0.25">
      <c r="A23" s="740"/>
      <c r="B23" s="896"/>
      <c r="C23" s="378">
        <v>10</v>
      </c>
      <c r="D23" s="161" t="s">
        <v>200</v>
      </c>
      <c r="E23" s="392"/>
      <c r="F23" s="655">
        <f t="shared" ref="F23:F30" si="2">((O23*1.73*220*0.9)/1000)+((N23*1.73*220*0.9)/1000)+((M23*1.73*220*0.9)/1000)</f>
        <v>45.21528</v>
      </c>
      <c r="G23" s="846"/>
      <c r="H23" s="846"/>
      <c r="I23" s="846"/>
      <c r="J23" s="846"/>
      <c r="K23" s="846"/>
      <c r="L23" s="846"/>
      <c r="M23" s="146">
        <v>43</v>
      </c>
      <c r="N23" s="146">
        <v>36</v>
      </c>
      <c r="O23" s="146">
        <v>53</v>
      </c>
      <c r="P23" s="146">
        <v>21</v>
      </c>
    </row>
    <row r="24" spans="1:17" ht="22.5" customHeight="1" thickBot="1" x14ac:dyDescent="0.25">
      <c r="A24" s="740"/>
      <c r="B24" s="896"/>
      <c r="C24" s="378">
        <v>11</v>
      </c>
      <c r="D24" s="161" t="s">
        <v>201</v>
      </c>
      <c r="E24" s="392"/>
      <c r="F24" s="655">
        <f t="shared" si="2"/>
        <v>0</v>
      </c>
      <c r="G24" s="655"/>
      <c r="H24" s="655"/>
      <c r="I24" s="655"/>
      <c r="J24" s="655"/>
      <c r="K24" s="655"/>
      <c r="L24" s="655"/>
      <c r="M24" s="146">
        <v>0</v>
      </c>
      <c r="N24" s="146">
        <v>0</v>
      </c>
      <c r="O24" s="146">
        <v>0</v>
      </c>
      <c r="P24" s="146">
        <v>0</v>
      </c>
    </row>
    <row r="25" spans="1:17" ht="22.5" customHeight="1" thickBot="1" x14ac:dyDescent="0.25">
      <c r="A25" s="740"/>
      <c r="B25" s="896"/>
      <c r="C25" s="378">
        <v>12</v>
      </c>
      <c r="D25" s="161" t="s">
        <v>1653</v>
      </c>
      <c r="E25" s="392"/>
      <c r="F25" s="655"/>
      <c r="G25" s="655"/>
      <c r="H25" s="655"/>
      <c r="I25" s="655"/>
      <c r="J25" s="655"/>
      <c r="K25" s="655"/>
      <c r="L25" s="655"/>
      <c r="M25" s="146"/>
      <c r="N25" s="146"/>
      <c r="O25" s="146"/>
      <c r="P25" s="146"/>
    </row>
    <row r="26" spans="1:17" ht="22.5" customHeight="1" thickBot="1" x14ac:dyDescent="0.25">
      <c r="A26" s="740"/>
      <c r="B26" s="896"/>
      <c r="C26" s="378">
        <v>13</v>
      </c>
      <c r="D26" s="161" t="s">
        <v>894</v>
      </c>
      <c r="E26" s="392"/>
      <c r="F26" s="655">
        <f t="shared" si="2"/>
        <v>0</v>
      </c>
      <c r="G26" s="655"/>
      <c r="H26" s="655"/>
      <c r="I26" s="655"/>
      <c r="J26" s="655"/>
      <c r="K26" s="655"/>
      <c r="L26" s="655"/>
      <c r="M26" s="146">
        <v>0</v>
      </c>
      <c r="N26" s="146">
        <v>0</v>
      </c>
      <c r="O26" s="146">
        <v>0</v>
      </c>
      <c r="P26" s="146">
        <v>0</v>
      </c>
    </row>
    <row r="27" spans="1:17" ht="19.5" thickBot="1" x14ac:dyDescent="0.25">
      <c r="A27" s="740"/>
      <c r="B27" s="896"/>
      <c r="C27" s="378">
        <v>15</v>
      </c>
      <c r="D27" s="161" t="s">
        <v>202</v>
      </c>
      <c r="E27" s="392"/>
      <c r="F27" s="655">
        <f t="shared" si="2"/>
        <v>28.430819999999997</v>
      </c>
      <c r="G27" s="655"/>
      <c r="H27" s="655"/>
      <c r="I27" s="655"/>
      <c r="J27" s="655"/>
      <c r="K27" s="655"/>
      <c r="L27" s="655"/>
      <c r="M27" s="146">
        <v>26</v>
      </c>
      <c r="N27" s="146">
        <v>22</v>
      </c>
      <c r="O27" s="146">
        <v>35</v>
      </c>
      <c r="P27" s="146">
        <v>15</v>
      </c>
    </row>
    <row r="28" spans="1:17" ht="19.5" thickBot="1" x14ac:dyDescent="0.25">
      <c r="A28" s="740"/>
      <c r="B28" s="896"/>
      <c r="C28" s="378">
        <v>16</v>
      </c>
      <c r="D28" s="161" t="s">
        <v>1654</v>
      </c>
      <c r="E28" s="392"/>
      <c r="F28" s="655">
        <f t="shared" si="2"/>
        <v>0</v>
      </c>
      <c r="G28" s="655"/>
      <c r="H28" s="655"/>
      <c r="I28" s="655"/>
      <c r="J28" s="655"/>
      <c r="K28" s="655"/>
      <c r="L28" s="655"/>
      <c r="M28" s="146"/>
      <c r="N28" s="146"/>
      <c r="O28" s="146"/>
      <c r="P28" s="146"/>
    </row>
    <row r="29" spans="1:17" ht="18.75" customHeight="1" thickBot="1" x14ac:dyDescent="0.25">
      <c r="A29" s="740"/>
      <c r="B29" s="896"/>
      <c r="C29" s="378">
        <v>17</v>
      </c>
      <c r="D29" s="161" t="s">
        <v>895</v>
      </c>
      <c r="E29" s="392"/>
      <c r="F29" s="655">
        <f t="shared" si="2"/>
        <v>36.309240000000003</v>
      </c>
      <c r="G29" s="655"/>
      <c r="H29" s="655"/>
      <c r="I29" s="655"/>
      <c r="J29" s="655"/>
      <c r="K29" s="655"/>
      <c r="L29" s="655"/>
      <c r="M29" s="146">
        <v>43</v>
      </c>
      <c r="N29" s="146">
        <v>37</v>
      </c>
      <c r="O29" s="146">
        <v>26</v>
      </c>
      <c r="P29" s="146">
        <v>6</v>
      </c>
    </row>
    <row r="30" spans="1:17" ht="18" customHeight="1" thickBot="1" x14ac:dyDescent="0.25">
      <c r="A30" s="740"/>
      <c r="B30" s="896"/>
      <c r="C30" s="378">
        <v>18</v>
      </c>
      <c r="D30" s="161" t="s">
        <v>203</v>
      </c>
      <c r="E30" s="392"/>
      <c r="F30" s="655">
        <f t="shared" si="2"/>
        <v>1.02762</v>
      </c>
      <c r="G30" s="655"/>
      <c r="H30" s="655"/>
      <c r="I30" s="655"/>
      <c r="J30" s="655"/>
      <c r="K30" s="655"/>
      <c r="L30" s="655"/>
      <c r="M30" s="146">
        <v>0</v>
      </c>
      <c r="N30" s="146">
        <v>0</v>
      </c>
      <c r="O30" s="146">
        <v>3</v>
      </c>
      <c r="P30" s="146">
        <v>0</v>
      </c>
    </row>
    <row r="31" spans="1:17" ht="19.5" customHeight="1" thickBot="1" x14ac:dyDescent="0.3">
      <c r="A31" s="740"/>
      <c r="B31" s="896"/>
      <c r="C31" s="383"/>
      <c r="D31" s="182"/>
      <c r="E31" s="416"/>
      <c r="F31" s="416"/>
      <c r="G31" s="416"/>
      <c r="H31" s="416"/>
      <c r="I31" s="416"/>
      <c r="J31" s="416"/>
      <c r="K31" s="416"/>
      <c r="L31" s="416"/>
      <c r="M31" s="183"/>
      <c r="N31" s="182"/>
      <c r="O31" s="182"/>
      <c r="P31" s="182"/>
    </row>
    <row r="32" spans="1:17" ht="19.5" customHeight="1" thickBot="1" x14ac:dyDescent="0.3">
      <c r="A32" s="740"/>
      <c r="B32" s="896"/>
      <c r="C32" s="383"/>
      <c r="D32" s="182"/>
      <c r="E32" s="416"/>
      <c r="F32" s="416"/>
      <c r="G32" s="416"/>
      <c r="H32" s="416"/>
      <c r="I32" s="416"/>
      <c r="J32" s="416"/>
      <c r="K32" s="416"/>
      <c r="L32" s="416"/>
      <c r="M32" s="183"/>
      <c r="N32" s="182"/>
      <c r="O32" s="182"/>
      <c r="P32" s="182"/>
      <c r="Q32" s="192"/>
    </row>
    <row r="33" spans="1:17" ht="19.5" customHeight="1" thickBot="1" x14ac:dyDescent="0.35">
      <c r="A33" s="740"/>
      <c r="B33" s="896"/>
      <c r="C33" s="378"/>
      <c r="D33" s="3" t="s">
        <v>1186</v>
      </c>
      <c r="E33" s="370"/>
      <c r="F33" s="370"/>
      <c r="G33" s="370"/>
      <c r="H33" s="370"/>
      <c r="I33" s="370"/>
      <c r="J33" s="370"/>
      <c r="K33" s="370"/>
      <c r="L33" s="370"/>
      <c r="M33" s="38">
        <f>SUM(M22:M32)</f>
        <v>122</v>
      </c>
      <c r="N33" s="38">
        <f>SUM(N22:N32)</f>
        <v>118</v>
      </c>
      <c r="O33" s="38">
        <f>SUM(O22:O32)</f>
        <v>152</v>
      </c>
      <c r="P33" s="38">
        <f>SUM(P22:P32)</f>
        <v>60</v>
      </c>
    </row>
    <row r="34" spans="1:17" ht="19.5" customHeight="1" thickBot="1" x14ac:dyDescent="0.25">
      <c r="A34" s="740"/>
      <c r="B34" s="896"/>
      <c r="C34" s="378"/>
      <c r="D34" s="3" t="s">
        <v>1188</v>
      </c>
      <c r="E34" s="370"/>
      <c r="F34" s="370"/>
      <c r="G34" s="370"/>
      <c r="H34" s="370"/>
      <c r="I34" s="370"/>
      <c r="J34" s="370"/>
      <c r="K34" s="370"/>
      <c r="L34" s="370"/>
      <c r="M34" s="130">
        <f t="shared" ref="M34:O34" si="3">(M33*1.73*220*0.9)/1000</f>
        <v>41.789879999999997</v>
      </c>
      <c r="N34" s="130">
        <f t="shared" si="3"/>
        <v>40.419719999999991</v>
      </c>
      <c r="O34" s="130">
        <f t="shared" si="3"/>
        <v>52.066079999999999</v>
      </c>
      <c r="P34" s="131"/>
    </row>
    <row r="35" spans="1:17" ht="19.5" customHeight="1" thickBot="1" x14ac:dyDescent="0.25">
      <c r="A35" s="740"/>
      <c r="B35" s="896"/>
      <c r="C35" s="378"/>
      <c r="D35" s="3" t="s">
        <v>1190</v>
      </c>
      <c r="E35" s="371"/>
      <c r="F35" s="371"/>
      <c r="G35" s="371"/>
      <c r="H35" s="371"/>
      <c r="I35" s="371"/>
      <c r="J35" s="371"/>
      <c r="K35" s="371"/>
      <c r="L35" s="371"/>
      <c r="M35" s="869">
        <f>(M34+N34+O34)</f>
        <v>134.27567999999999</v>
      </c>
      <c r="N35" s="870"/>
      <c r="O35" s="870"/>
      <c r="P35" s="871"/>
    </row>
    <row r="36" spans="1:17" ht="21" customHeight="1" thickBot="1" x14ac:dyDescent="0.25">
      <c r="A36" s="742"/>
      <c r="B36" s="897"/>
      <c r="C36" s="383"/>
      <c r="D36" s="42" t="s">
        <v>53</v>
      </c>
      <c r="E36" s="411"/>
      <c r="F36" s="411"/>
      <c r="G36" s="411"/>
      <c r="H36" s="411"/>
      <c r="I36" s="411"/>
      <c r="J36" s="411"/>
      <c r="K36" s="411"/>
      <c r="L36" s="411"/>
      <c r="M36" s="42">
        <f>M33+M17</f>
        <v>274</v>
      </c>
      <c r="N36" s="42">
        <f>N33+N17</f>
        <v>224</v>
      </c>
      <c r="O36" s="42">
        <f>O33+O17</f>
        <v>299</v>
      </c>
      <c r="P36" s="42">
        <f>P33+P17</f>
        <v>146</v>
      </c>
    </row>
    <row r="37" spans="1:17" ht="39" customHeight="1" thickBot="1" x14ac:dyDescent="0.3">
      <c r="A37" s="606"/>
      <c r="B37" s="586"/>
      <c r="C37" s="589"/>
      <c r="D37" s="611" t="str">
        <f>HYPERLINK("#Оглавление!h8","&lt;&lt;&lt;&lt;&lt;")</f>
        <v>&lt;&lt;&lt;&lt;&lt;</v>
      </c>
      <c r="E37" s="589"/>
      <c r="F37" s="644"/>
      <c r="G37" s="644"/>
      <c r="H37" s="644"/>
      <c r="I37" s="644"/>
      <c r="J37" s="644"/>
      <c r="K37" s="644"/>
      <c r="L37" s="644"/>
      <c r="M37" s="586"/>
      <c r="N37" s="586"/>
      <c r="O37" s="586"/>
      <c r="P37" s="586"/>
    </row>
    <row r="38" spans="1:17" ht="39.75" customHeight="1" thickBot="1" x14ac:dyDescent="0.25">
      <c r="A38" s="181">
        <v>44873</v>
      </c>
      <c r="B38" s="23"/>
      <c r="C38" s="800" t="s">
        <v>1309</v>
      </c>
      <c r="D38" s="755" t="s">
        <v>1224</v>
      </c>
      <c r="E38" s="367" t="s">
        <v>1308</v>
      </c>
      <c r="F38" s="475" t="s">
        <v>1381</v>
      </c>
      <c r="G38" s="475" t="s">
        <v>1415</v>
      </c>
      <c r="H38" s="681" t="s">
        <v>1416</v>
      </c>
      <c r="I38" s="475" t="s">
        <v>1417</v>
      </c>
      <c r="J38" s="681" t="s">
        <v>1319</v>
      </c>
      <c r="K38" s="475" t="s">
        <v>1418</v>
      </c>
      <c r="L38" s="475" t="s">
        <v>1419</v>
      </c>
      <c r="M38" s="154" t="str">
        <f>'Данные по ТП'!C59</f>
        <v>ТМ-400/10</v>
      </c>
      <c r="N38" s="125" t="s">
        <v>1225</v>
      </c>
      <c r="O38" s="124" t="s">
        <v>5</v>
      </c>
      <c r="P38" s="126">
        <f>'Данные по ТП'!F59</f>
        <v>23272</v>
      </c>
    </row>
    <row r="39" spans="1:17" ht="21.75" customHeight="1" thickBot="1" x14ac:dyDescent="0.25">
      <c r="A39" s="850" t="s">
        <v>1649</v>
      </c>
      <c r="B39" s="872" t="s">
        <v>261</v>
      </c>
      <c r="C39" s="378">
        <v>4</v>
      </c>
      <c r="D39" s="161" t="s">
        <v>896</v>
      </c>
      <c r="E39" s="392"/>
      <c r="F39" s="655">
        <f>((O39*1.73*220*0.9)/1000)+((N39*1.73*220*0.9)/1000)+((M39*1.73*220*0.9)/1000)</f>
        <v>36.994320000000002</v>
      </c>
      <c r="G39" s="845"/>
      <c r="H39" s="845"/>
      <c r="I39" s="845"/>
      <c r="J39" s="845"/>
      <c r="K39" s="845"/>
      <c r="L39" s="845"/>
      <c r="M39" s="146">
        <v>25</v>
      </c>
      <c r="N39" s="146">
        <v>38</v>
      </c>
      <c r="O39" s="146">
        <v>45</v>
      </c>
      <c r="P39" s="146">
        <v>35</v>
      </c>
    </row>
    <row r="40" spans="1:17" ht="21.75" customHeight="1" thickBot="1" x14ac:dyDescent="0.25">
      <c r="A40" s="862"/>
      <c r="B40" s="886"/>
      <c r="C40" s="378">
        <v>5</v>
      </c>
      <c r="D40" s="161" t="s">
        <v>1651</v>
      </c>
      <c r="E40" s="392"/>
      <c r="F40" s="655"/>
      <c r="G40" s="931"/>
      <c r="H40" s="931"/>
      <c r="I40" s="931"/>
      <c r="J40" s="931"/>
      <c r="K40" s="931"/>
      <c r="L40" s="931"/>
      <c r="M40" s="146"/>
      <c r="N40" s="146"/>
      <c r="O40" s="146"/>
      <c r="P40" s="146"/>
    </row>
    <row r="41" spans="1:17" ht="21" customHeight="1" thickBot="1" x14ac:dyDescent="0.25">
      <c r="A41" s="932"/>
      <c r="B41" s="903"/>
      <c r="C41" s="378">
        <v>6</v>
      </c>
      <c r="D41" s="161" t="s">
        <v>204</v>
      </c>
      <c r="E41" s="392"/>
      <c r="F41" s="655">
        <f t="shared" ref="F41:F46" si="4">((O41*1.73*220*0.9)/1000)+((N41*1.73*220*0.9)/1000)+((M41*1.73*220*0.9)/1000)</f>
        <v>38.707020000000007</v>
      </c>
      <c r="G41" s="846"/>
      <c r="H41" s="846"/>
      <c r="I41" s="846"/>
      <c r="J41" s="846"/>
      <c r="K41" s="846"/>
      <c r="L41" s="846"/>
      <c r="M41" s="146">
        <v>32</v>
      </c>
      <c r="N41" s="146">
        <v>54</v>
      </c>
      <c r="O41" s="146">
        <v>27</v>
      </c>
      <c r="P41" s="146">
        <v>15</v>
      </c>
    </row>
    <row r="42" spans="1:17" ht="24" customHeight="1" thickBot="1" x14ac:dyDescent="0.25">
      <c r="A42" s="932"/>
      <c r="B42" s="903"/>
      <c r="C42" s="378">
        <v>21</v>
      </c>
      <c r="D42" s="161" t="s">
        <v>897</v>
      </c>
      <c r="E42" s="392"/>
      <c r="F42" s="655">
        <f t="shared" si="4"/>
        <v>34.253999999999998</v>
      </c>
      <c r="G42" s="655"/>
      <c r="H42" s="655"/>
      <c r="I42" s="655"/>
      <c r="J42" s="655"/>
      <c r="K42" s="655"/>
      <c r="L42" s="655"/>
      <c r="M42" s="146">
        <v>36</v>
      </c>
      <c r="N42" s="146">
        <v>22</v>
      </c>
      <c r="O42" s="146">
        <v>42</v>
      </c>
      <c r="P42" s="146">
        <v>20</v>
      </c>
    </row>
    <row r="43" spans="1:17" ht="24" customHeight="1" thickBot="1" x14ac:dyDescent="0.25">
      <c r="A43" s="932"/>
      <c r="B43" s="903"/>
      <c r="C43" s="378">
        <v>22</v>
      </c>
      <c r="D43" s="161" t="s">
        <v>1705</v>
      </c>
      <c r="E43" s="392"/>
      <c r="F43" s="655"/>
      <c r="G43" s="655"/>
      <c r="H43" s="655"/>
      <c r="I43" s="655"/>
      <c r="J43" s="655"/>
      <c r="K43" s="655"/>
      <c r="L43" s="655"/>
      <c r="M43" s="146">
        <v>8</v>
      </c>
      <c r="N43" s="146">
        <v>8</v>
      </c>
      <c r="O43" s="146">
        <v>2</v>
      </c>
      <c r="P43" s="146">
        <v>5</v>
      </c>
    </row>
    <row r="44" spans="1:17" ht="24" customHeight="1" thickBot="1" x14ac:dyDescent="0.25">
      <c r="A44" s="932"/>
      <c r="B44" s="903"/>
      <c r="C44" s="378">
        <v>23</v>
      </c>
      <c r="D44" s="161" t="s">
        <v>898</v>
      </c>
      <c r="E44" s="392"/>
      <c r="F44" s="655">
        <f t="shared" si="4"/>
        <v>17.812079999999998</v>
      </c>
      <c r="G44" s="655"/>
      <c r="H44" s="655"/>
      <c r="I44" s="655"/>
      <c r="J44" s="655"/>
      <c r="K44" s="655"/>
      <c r="L44" s="655"/>
      <c r="M44" s="146">
        <v>23</v>
      </c>
      <c r="N44" s="146">
        <v>19</v>
      </c>
      <c r="O44" s="146">
        <v>10</v>
      </c>
      <c r="P44" s="146">
        <v>15</v>
      </c>
    </row>
    <row r="45" spans="1:17" ht="19.5" thickBot="1" x14ac:dyDescent="0.25">
      <c r="A45" s="932"/>
      <c r="B45" s="903"/>
      <c r="C45" s="378">
        <v>24</v>
      </c>
      <c r="D45" s="161" t="s">
        <v>899</v>
      </c>
      <c r="E45" s="392"/>
      <c r="F45" s="655">
        <f t="shared" si="4"/>
        <v>14.386680000000002</v>
      </c>
      <c r="G45" s="655"/>
      <c r="H45" s="655"/>
      <c r="I45" s="655"/>
      <c r="J45" s="655"/>
      <c r="K45" s="655"/>
      <c r="L45" s="655"/>
      <c r="M45" s="146">
        <v>20</v>
      </c>
      <c r="N45" s="146">
        <v>4</v>
      </c>
      <c r="O45" s="146">
        <v>18</v>
      </c>
      <c r="P45" s="146">
        <v>9</v>
      </c>
    </row>
    <row r="46" spans="1:17" ht="19.5" thickBot="1" x14ac:dyDescent="0.3">
      <c r="A46" s="932"/>
      <c r="B46" s="903"/>
      <c r="C46" s="383">
        <v>1</v>
      </c>
      <c r="D46" s="182"/>
      <c r="E46" s="416"/>
      <c r="F46" s="655">
        <f t="shared" si="4"/>
        <v>0</v>
      </c>
      <c r="G46" s="655"/>
      <c r="H46" s="655"/>
      <c r="I46" s="655"/>
      <c r="J46" s="655"/>
      <c r="K46" s="655"/>
      <c r="L46" s="655"/>
      <c r="M46" s="726">
        <v>0</v>
      </c>
      <c r="N46" s="726">
        <v>0</v>
      </c>
      <c r="O46" s="726">
        <v>0</v>
      </c>
      <c r="P46" s="726">
        <v>0</v>
      </c>
    </row>
    <row r="47" spans="1:17" ht="19.5" thickBot="1" x14ac:dyDescent="0.35">
      <c r="A47" s="932"/>
      <c r="B47" s="903"/>
      <c r="C47" s="378"/>
      <c r="D47" s="3" t="s">
        <v>1187</v>
      </c>
      <c r="E47" s="370"/>
      <c r="F47" s="655"/>
      <c r="G47" s="655"/>
      <c r="H47" s="655"/>
      <c r="I47" s="655"/>
      <c r="J47" s="655"/>
      <c r="K47" s="655"/>
      <c r="L47" s="655"/>
      <c r="M47" s="38">
        <f>SUM(M39:M46)</f>
        <v>144</v>
      </c>
      <c r="N47" s="38">
        <f>SUM(N39:N46)</f>
        <v>145</v>
      </c>
      <c r="O47" s="38">
        <f>SUM(O39:O46)</f>
        <v>144</v>
      </c>
      <c r="P47" s="38">
        <f>SUM(P39:P46)</f>
        <v>99</v>
      </c>
      <c r="Q47" s="192"/>
    </row>
    <row r="48" spans="1:17" ht="19.5" thickBot="1" x14ac:dyDescent="0.25">
      <c r="A48" s="932"/>
      <c r="B48" s="903"/>
      <c r="C48" s="378"/>
      <c r="D48" s="3" t="s">
        <v>1188</v>
      </c>
      <c r="E48" s="370"/>
      <c r="F48" s="655"/>
      <c r="G48" s="655"/>
      <c r="H48" s="655"/>
      <c r="I48" s="655"/>
      <c r="J48" s="655"/>
      <c r="K48" s="655"/>
      <c r="L48" s="655"/>
      <c r="M48" s="130">
        <f t="shared" ref="M48:O48" si="5">(M47*1.73*220*0.9)/1000</f>
        <v>49.325760000000002</v>
      </c>
      <c r="N48" s="130">
        <f t="shared" si="5"/>
        <v>49.668300000000002</v>
      </c>
      <c r="O48" s="130">
        <f t="shared" si="5"/>
        <v>49.325760000000002</v>
      </c>
      <c r="P48" s="131"/>
      <c r="Q48" s="192"/>
    </row>
    <row r="49" spans="1:17" ht="18.75" thickBot="1" x14ac:dyDescent="0.25">
      <c r="A49" s="932"/>
      <c r="B49" s="903"/>
      <c r="C49" s="378"/>
      <c r="D49" s="3" t="s">
        <v>1189</v>
      </c>
      <c r="E49" s="371"/>
      <c r="F49" s="371"/>
      <c r="G49" s="371"/>
      <c r="H49" s="371"/>
      <c r="I49" s="371"/>
      <c r="J49" s="371"/>
      <c r="K49" s="371"/>
      <c r="L49" s="371"/>
      <c r="M49" s="869">
        <f>(M48+N48+O48)</f>
        <v>148.31981999999999</v>
      </c>
      <c r="N49" s="870"/>
      <c r="O49" s="870"/>
      <c r="P49" s="871"/>
      <c r="Q49" s="192"/>
    </row>
    <row r="50" spans="1:17" ht="19.5" thickBot="1" x14ac:dyDescent="0.25">
      <c r="A50" s="932"/>
      <c r="B50" s="903"/>
      <c r="C50" s="381"/>
      <c r="D50" s="898"/>
      <c r="E50" s="926"/>
      <c r="F50" s="926"/>
      <c r="G50" s="926"/>
      <c r="H50" s="926"/>
      <c r="I50" s="926"/>
      <c r="J50" s="926"/>
      <c r="K50" s="926"/>
      <c r="L50" s="926"/>
      <c r="M50" s="899"/>
      <c r="N50" s="899"/>
      <c r="O50" s="899"/>
      <c r="P50" s="900"/>
    </row>
    <row r="51" spans="1:17" ht="40.5" customHeight="1" thickBot="1" x14ac:dyDescent="0.25">
      <c r="A51" s="932"/>
      <c r="B51" s="903"/>
      <c r="C51" s="364" t="s">
        <v>1309</v>
      </c>
      <c r="D51" s="123" t="s">
        <v>1200</v>
      </c>
      <c r="E51" s="367" t="s">
        <v>1308</v>
      </c>
      <c r="F51" s="475" t="s">
        <v>1381</v>
      </c>
      <c r="G51" s="475" t="s">
        <v>1415</v>
      </c>
      <c r="H51" s="681" t="s">
        <v>1416</v>
      </c>
      <c r="I51" s="475" t="s">
        <v>1417</v>
      </c>
      <c r="J51" s="681" t="s">
        <v>1319</v>
      </c>
      <c r="K51" s="475" t="s">
        <v>1418</v>
      </c>
      <c r="L51" s="475" t="s">
        <v>1419</v>
      </c>
      <c r="M51" s="154" t="str">
        <f>'Данные по ТП'!C60</f>
        <v>ТМ-400/10</v>
      </c>
      <c r="N51" s="125" t="s">
        <v>1225</v>
      </c>
      <c r="O51" s="124" t="s">
        <v>5</v>
      </c>
      <c r="P51" s="133">
        <f>'Данные по ТП'!F60</f>
        <v>71460</v>
      </c>
    </row>
    <row r="52" spans="1:17" ht="25.5" customHeight="1" thickBot="1" x14ac:dyDescent="0.25">
      <c r="A52" s="932"/>
      <c r="B52" s="903"/>
      <c r="C52" s="378">
        <v>14</v>
      </c>
      <c r="D52" s="161" t="s">
        <v>205</v>
      </c>
      <c r="E52" s="392"/>
      <c r="F52" s="655">
        <f>((O52*1.73*220*0.9)/1000)+((N52*1.73*220*0.9)/1000)+((M52*1.73*220*0.9)/1000)</f>
        <v>32.883839999999999</v>
      </c>
      <c r="G52" s="845">
        <v>235</v>
      </c>
      <c r="H52" s="845">
        <v>236</v>
      </c>
      <c r="I52" s="845">
        <v>239</v>
      </c>
      <c r="J52" s="845">
        <v>412</v>
      </c>
      <c r="K52" s="845">
        <v>412</v>
      </c>
      <c r="L52" s="845">
        <v>414</v>
      </c>
      <c r="M52" s="146">
        <v>38</v>
      </c>
      <c r="N52" s="146">
        <v>43</v>
      </c>
      <c r="O52" s="146">
        <v>15</v>
      </c>
      <c r="P52" s="146">
        <v>32</v>
      </c>
    </row>
    <row r="53" spans="1:17" ht="22.5" customHeight="1" thickBot="1" x14ac:dyDescent="0.25">
      <c r="A53" s="932"/>
      <c r="B53" s="903"/>
      <c r="C53" s="378">
        <v>16</v>
      </c>
      <c r="D53" s="161" t="s">
        <v>206</v>
      </c>
      <c r="E53" s="392"/>
      <c r="F53" s="655">
        <f t="shared" ref="F53:F59" si="6">((O53*1.73*220*0.9)/1000)+((N53*1.73*220*0.9)/1000)+((M53*1.73*220*0.9)/1000)</f>
        <v>24.320339999999998</v>
      </c>
      <c r="G53" s="846"/>
      <c r="H53" s="846"/>
      <c r="I53" s="846"/>
      <c r="J53" s="846"/>
      <c r="K53" s="846"/>
      <c r="L53" s="846"/>
      <c r="M53" s="146">
        <v>23</v>
      </c>
      <c r="N53" s="146">
        <v>25</v>
      </c>
      <c r="O53" s="146">
        <v>23</v>
      </c>
      <c r="P53" s="146">
        <v>11</v>
      </c>
    </row>
    <row r="54" spans="1:17" ht="24" customHeight="1" thickBot="1" x14ac:dyDescent="0.25">
      <c r="A54" s="932"/>
      <c r="B54" s="903"/>
      <c r="C54" s="378">
        <v>17</v>
      </c>
      <c r="D54" s="161" t="s">
        <v>900</v>
      </c>
      <c r="E54" s="392"/>
      <c r="F54" s="655">
        <f t="shared" si="6"/>
        <v>2.05524</v>
      </c>
      <c r="G54" s="655"/>
      <c r="H54" s="655"/>
      <c r="I54" s="655"/>
      <c r="J54" s="655"/>
      <c r="K54" s="655"/>
      <c r="L54" s="655"/>
      <c r="M54" s="146">
        <v>0</v>
      </c>
      <c r="N54" s="146">
        <v>2</v>
      </c>
      <c r="O54" s="146">
        <v>4</v>
      </c>
      <c r="P54" s="146">
        <v>5</v>
      </c>
    </row>
    <row r="55" spans="1:17" ht="22.5" customHeight="1" thickBot="1" x14ac:dyDescent="0.25">
      <c r="A55" s="932"/>
      <c r="B55" s="903"/>
      <c r="C55" s="378">
        <v>18</v>
      </c>
      <c r="D55" s="161" t="s">
        <v>207</v>
      </c>
      <c r="E55" s="392"/>
      <c r="F55" s="655">
        <f t="shared" si="6"/>
        <v>0</v>
      </c>
      <c r="G55" s="655"/>
      <c r="H55" s="655"/>
      <c r="I55" s="655"/>
      <c r="J55" s="655"/>
      <c r="K55" s="655"/>
      <c r="L55" s="655">
        <v>0</v>
      </c>
      <c r="M55" s="146">
        <v>0</v>
      </c>
      <c r="N55" s="146">
        <v>0</v>
      </c>
      <c r="O55" s="146">
        <v>0</v>
      </c>
      <c r="P55" s="146">
        <v>0</v>
      </c>
    </row>
    <row r="56" spans="1:17" ht="21" customHeight="1" thickBot="1" x14ac:dyDescent="0.25">
      <c r="A56" s="932"/>
      <c r="B56" s="903"/>
      <c r="C56" s="378">
        <v>19</v>
      </c>
      <c r="D56" s="161" t="s">
        <v>901</v>
      </c>
      <c r="E56" s="392"/>
      <c r="F56" s="655">
        <f t="shared" si="6"/>
        <v>8.9060400000000008</v>
      </c>
      <c r="G56" s="655"/>
      <c r="H56" s="655"/>
      <c r="I56" s="655"/>
      <c r="J56" s="655"/>
      <c r="K56" s="655"/>
      <c r="L56" s="655"/>
      <c r="M56" s="146">
        <v>7</v>
      </c>
      <c r="N56" s="146">
        <v>2</v>
      </c>
      <c r="O56" s="146">
        <v>17</v>
      </c>
      <c r="P56" s="146">
        <v>10</v>
      </c>
    </row>
    <row r="57" spans="1:17" ht="23.25" customHeight="1" thickBot="1" x14ac:dyDescent="0.25">
      <c r="A57" s="932"/>
      <c r="B57" s="903"/>
      <c r="C57" s="378">
        <v>20</v>
      </c>
      <c r="D57" s="161" t="s">
        <v>902</v>
      </c>
      <c r="E57" s="392"/>
      <c r="F57" s="655">
        <f t="shared" si="6"/>
        <v>0</v>
      </c>
      <c r="G57" s="655"/>
      <c r="H57" s="655"/>
      <c r="I57" s="655"/>
      <c r="J57" s="655"/>
      <c r="K57" s="655"/>
      <c r="L57" s="655"/>
      <c r="M57" s="146">
        <v>0</v>
      </c>
      <c r="N57" s="146">
        <v>0</v>
      </c>
      <c r="O57" s="146">
        <v>0</v>
      </c>
      <c r="P57" s="146">
        <v>0</v>
      </c>
    </row>
    <row r="58" spans="1:17" ht="19.5" thickBot="1" x14ac:dyDescent="0.25">
      <c r="A58" s="932"/>
      <c r="B58" s="903"/>
      <c r="C58" s="378">
        <v>11</v>
      </c>
      <c r="D58" s="161"/>
      <c r="E58" s="392"/>
      <c r="F58" s="655"/>
      <c r="G58" s="655"/>
      <c r="H58" s="655"/>
      <c r="I58" s="655"/>
      <c r="J58" s="655"/>
      <c r="K58" s="655"/>
      <c r="L58" s="655"/>
      <c r="M58" s="146">
        <v>0</v>
      </c>
      <c r="N58" s="146">
        <v>0</v>
      </c>
      <c r="O58" s="146">
        <v>0</v>
      </c>
      <c r="P58" s="146">
        <v>0</v>
      </c>
    </row>
    <row r="59" spans="1:17" ht="18.75" thickBot="1" x14ac:dyDescent="0.3">
      <c r="A59" s="932"/>
      <c r="B59" s="903"/>
      <c r="C59" s="383"/>
      <c r="D59" s="182"/>
      <c r="E59" s="416"/>
      <c r="F59" s="655">
        <f t="shared" si="6"/>
        <v>0</v>
      </c>
      <c r="G59" s="655"/>
      <c r="H59" s="655"/>
      <c r="I59" s="655"/>
      <c r="J59" s="655"/>
      <c r="K59" s="655"/>
      <c r="L59" s="655"/>
      <c r="M59" s="183"/>
      <c r="N59" s="182"/>
      <c r="O59" s="182"/>
      <c r="P59" s="182"/>
      <c r="Q59" s="192"/>
    </row>
    <row r="60" spans="1:17" ht="18.75" thickBot="1" x14ac:dyDescent="0.3">
      <c r="A60" s="932"/>
      <c r="B60" s="903"/>
      <c r="C60" s="383"/>
      <c r="D60" s="182"/>
      <c r="E60" s="416"/>
      <c r="F60" s="416"/>
      <c r="G60" s="416"/>
      <c r="H60" s="416"/>
      <c r="I60" s="416"/>
      <c r="J60" s="416"/>
      <c r="K60" s="416"/>
      <c r="L60" s="416"/>
      <c r="M60" s="183"/>
      <c r="N60" s="182"/>
      <c r="O60" s="182"/>
      <c r="P60" s="182"/>
    </row>
    <row r="61" spans="1:17" ht="19.5" thickBot="1" x14ac:dyDescent="0.25">
      <c r="A61" s="932"/>
      <c r="B61" s="903"/>
      <c r="C61" s="378"/>
      <c r="D61" s="3" t="s">
        <v>1186</v>
      </c>
      <c r="E61" s="370"/>
      <c r="F61" s="370"/>
      <c r="G61" s="370"/>
      <c r="H61" s="370"/>
      <c r="I61" s="370"/>
      <c r="J61" s="370"/>
      <c r="K61" s="370"/>
      <c r="L61" s="370"/>
      <c r="M61" s="1">
        <f>SUM(M52:M60)</f>
        <v>68</v>
      </c>
      <c r="N61" s="1">
        <f>SUM(N52:N60)</f>
        <v>72</v>
      </c>
      <c r="O61" s="1">
        <f>SUM(O52:O60)</f>
        <v>59</v>
      </c>
      <c r="P61" s="1">
        <f>SUM(P52:P60)</f>
        <v>58</v>
      </c>
    </row>
    <row r="62" spans="1:17" ht="19.5" thickBot="1" x14ac:dyDescent="0.25">
      <c r="A62" s="932"/>
      <c r="B62" s="903"/>
      <c r="C62" s="378"/>
      <c r="D62" s="3" t="s">
        <v>1188</v>
      </c>
      <c r="E62" s="370"/>
      <c r="F62" s="370"/>
      <c r="G62" s="370"/>
      <c r="H62" s="370"/>
      <c r="I62" s="370"/>
      <c r="J62" s="370"/>
      <c r="K62" s="370"/>
      <c r="L62" s="370"/>
      <c r="M62" s="130">
        <f t="shared" ref="M62:O62" si="7">(M61*1.73*220*0.9)/1000</f>
        <v>23.292720000000003</v>
      </c>
      <c r="N62" s="130">
        <f t="shared" si="7"/>
        <v>24.662880000000001</v>
      </c>
      <c r="O62" s="130">
        <f t="shared" si="7"/>
        <v>20.209859999999995</v>
      </c>
      <c r="P62" s="131"/>
    </row>
    <row r="63" spans="1:17" ht="18.75" thickBot="1" x14ac:dyDescent="0.25">
      <c r="A63" s="932"/>
      <c r="B63" s="903"/>
      <c r="C63" s="378"/>
      <c r="D63" s="3" t="s">
        <v>1190</v>
      </c>
      <c r="E63" s="371"/>
      <c r="F63" s="371"/>
      <c r="G63" s="371"/>
      <c r="H63" s="371"/>
      <c r="I63" s="371"/>
      <c r="J63" s="371"/>
      <c r="K63" s="371"/>
      <c r="L63" s="371"/>
      <c r="M63" s="869">
        <f>(M62+N62+O62)</f>
        <v>68.165459999999996</v>
      </c>
      <c r="N63" s="870"/>
      <c r="O63" s="870"/>
      <c r="P63" s="871"/>
    </row>
    <row r="64" spans="1:17" ht="24" customHeight="1" thickBot="1" x14ac:dyDescent="0.25">
      <c r="A64" s="933"/>
      <c r="B64" s="904"/>
      <c r="C64" s="383"/>
      <c r="D64" s="42" t="s">
        <v>53</v>
      </c>
      <c r="E64" s="375"/>
      <c r="F64" s="375"/>
      <c r="G64" s="375"/>
      <c r="H64" s="375"/>
      <c r="I64" s="375"/>
      <c r="J64" s="375"/>
      <c r="K64" s="375"/>
      <c r="L64" s="375"/>
      <c r="M64" s="10">
        <f>M61+M47</f>
        <v>212</v>
      </c>
      <c r="N64" s="10">
        <f>N61+N47</f>
        <v>217</v>
      </c>
      <c r="O64" s="10">
        <f>O61+O47</f>
        <v>203</v>
      </c>
      <c r="P64" s="10">
        <f>P61+P47</f>
        <v>157</v>
      </c>
    </row>
    <row r="65" spans="1:17" ht="37.5" customHeight="1" thickBot="1" x14ac:dyDescent="0.3">
      <c r="A65" s="606"/>
      <c r="B65" s="586"/>
      <c r="C65" s="589"/>
      <c r="D65" s="611" t="str">
        <f>HYPERLINK("#Оглавление!h8","&lt;&lt;&lt;&lt;&lt;")</f>
        <v>&lt;&lt;&lt;&lt;&lt;</v>
      </c>
      <c r="E65" s="589"/>
      <c r="F65" s="644"/>
      <c r="G65" s="644"/>
      <c r="H65" s="644"/>
      <c r="I65" s="644"/>
      <c r="J65" s="644"/>
      <c r="K65" s="644"/>
      <c r="L65" s="644"/>
      <c r="M65" s="586"/>
      <c r="N65" s="586"/>
      <c r="O65" s="586"/>
      <c r="P65" s="586"/>
    </row>
    <row r="66" spans="1:17" ht="39.75" customHeight="1" thickBot="1" x14ac:dyDescent="0.25">
      <c r="A66" s="181">
        <v>44873</v>
      </c>
      <c r="B66" s="23"/>
      <c r="C66" s="800" t="s">
        <v>1309</v>
      </c>
      <c r="D66" s="123" t="s">
        <v>1224</v>
      </c>
      <c r="E66" s="367" t="s">
        <v>1308</v>
      </c>
      <c r="F66" s="475" t="s">
        <v>1381</v>
      </c>
      <c r="G66" s="475" t="s">
        <v>1415</v>
      </c>
      <c r="H66" s="681" t="s">
        <v>1416</v>
      </c>
      <c r="I66" s="475" t="s">
        <v>1417</v>
      </c>
      <c r="J66" s="681" t="s">
        <v>1319</v>
      </c>
      <c r="K66" s="475" t="s">
        <v>1418</v>
      </c>
      <c r="L66" s="475" t="s">
        <v>1419</v>
      </c>
      <c r="M66" s="154" t="str">
        <f>'Данные по ТП'!C61</f>
        <v>ТМ-400/10</v>
      </c>
      <c r="N66" s="125" t="s">
        <v>1225</v>
      </c>
      <c r="O66" s="124" t="s">
        <v>5</v>
      </c>
      <c r="P66" s="126">
        <f>'Данные по ТП'!F61</f>
        <v>36799</v>
      </c>
    </row>
    <row r="67" spans="1:17" ht="18.75" customHeight="1" thickBot="1" x14ac:dyDescent="0.25">
      <c r="A67" s="850" t="s">
        <v>1649</v>
      </c>
      <c r="B67" s="930" t="s">
        <v>262</v>
      </c>
      <c r="C67" s="423">
        <v>1</v>
      </c>
      <c r="D67" s="164" t="s">
        <v>1655</v>
      </c>
      <c r="E67" s="392"/>
      <c r="F67" s="655">
        <f>((O67*1.73*220*0.9)/1000)+((N67*1.73*220*0.9)/1000)+((M67*1.73*220*0.9)/1000)</f>
        <v>0</v>
      </c>
      <c r="G67" s="845">
        <v>235</v>
      </c>
      <c r="H67" s="845">
        <v>230</v>
      </c>
      <c r="I67" s="845">
        <v>235</v>
      </c>
      <c r="J67" s="845">
        <v>405</v>
      </c>
      <c r="K67" s="845">
        <v>407</v>
      </c>
      <c r="L67" s="845">
        <v>386</v>
      </c>
      <c r="M67" s="146">
        <v>0</v>
      </c>
      <c r="N67" s="146">
        <v>0</v>
      </c>
      <c r="O67" s="146">
        <v>0</v>
      </c>
      <c r="P67" s="146">
        <v>0</v>
      </c>
    </row>
    <row r="68" spans="1:17" ht="21.75" customHeight="1" thickBot="1" x14ac:dyDescent="0.25">
      <c r="A68" s="932"/>
      <c r="B68" s="896"/>
      <c r="C68" s="378">
        <v>2</v>
      </c>
      <c r="D68" s="161" t="s">
        <v>903</v>
      </c>
      <c r="E68" s="392"/>
      <c r="F68" s="655">
        <f t="shared" ref="F68:F71" si="8">((O68*1.73*220*0.9)/1000)+((N68*1.73*220*0.9)/1000)+((M68*1.73*220*0.9)/1000)</f>
        <v>32.883839999999999</v>
      </c>
      <c r="G68" s="846"/>
      <c r="H68" s="846"/>
      <c r="I68" s="846"/>
      <c r="J68" s="846"/>
      <c r="K68" s="846"/>
      <c r="L68" s="846"/>
      <c r="M68" s="146">
        <v>25</v>
      </c>
      <c r="N68" s="146">
        <v>35</v>
      </c>
      <c r="O68" s="146">
        <v>36</v>
      </c>
      <c r="P68" s="146">
        <v>8</v>
      </c>
    </row>
    <row r="69" spans="1:17" ht="19.5" customHeight="1" thickBot="1" x14ac:dyDescent="0.25">
      <c r="A69" s="932"/>
      <c r="B69" s="896"/>
      <c r="C69" s="378">
        <v>3</v>
      </c>
      <c r="D69" s="161" t="s">
        <v>1704</v>
      </c>
      <c r="E69" s="392"/>
      <c r="F69" s="655">
        <f t="shared" si="8"/>
        <v>0</v>
      </c>
      <c r="G69" s="655"/>
      <c r="H69" s="655"/>
      <c r="I69" s="655"/>
      <c r="J69" s="655"/>
      <c r="K69" s="655"/>
      <c r="L69" s="655"/>
      <c r="M69" s="146"/>
      <c r="N69" s="146"/>
      <c r="O69" s="146"/>
      <c r="P69" s="146"/>
    </row>
    <row r="70" spans="1:17" ht="19.5" thickBot="1" x14ac:dyDescent="0.25">
      <c r="A70" s="932"/>
      <c r="B70" s="896"/>
      <c r="C70" s="378">
        <v>4</v>
      </c>
      <c r="D70" s="161" t="s">
        <v>208</v>
      </c>
      <c r="E70" s="392"/>
      <c r="F70" s="655">
        <f t="shared" si="8"/>
        <v>25.005420000000001</v>
      </c>
      <c r="G70" s="655"/>
      <c r="H70" s="655"/>
      <c r="I70" s="655"/>
      <c r="J70" s="655"/>
      <c r="K70" s="655"/>
      <c r="L70" s="655"/>
      <c r="M70" s="146">
        <v>24</v>
      </c>
      <c r="N70" s="146">
        <v>34</v>
      </c>
      <c r="O70" s="146">
        <v>15</v>
      </c>
      <c r="P70" s="146">
        <v>10</v>
      </c>
    </row>
    <row r="71" spans="1:17" ht="22.5" customHeight="1" thickBot="1" x14ac:dyDescent="0.3">
      <c r="A71" s="932"/>
      <c r="B71" s="896"/>
      <c r="C71" s="383"/>
      <c r="D71" s="182"/>
      <c r="E71" s="416"/>
      <c r="F71" s="655">
        <f t="shared" si="8"/>
        <v>0</v>
      </c>
      <c r="G71" s="655"/>
      <c r="H71" s="655"/>
      <c r="I71" s="655"/>
      <c r="J71" s="655"/>
      <c r="K71" s="655"/>
      <c r="L71" s="655"/>
      <c r="M71" s="183"/>
      <c r="N71" s="182"/>
      <c r="O71" s="182"/>
      <c r="P71" s="182"/>
    </row>
    <row r="72" spans="1:17" ht="22.5" customHeight="1" thickBot="1" x14ac:dyDescent="0.25">
      <c r="A72" s="932"/>
      <c r="B72" s="896"/>
      <c r="C72" s="378"/>
      <c r="D72" s="193" t="s">
        <v>1187</v>
      </c>
      <c r="E72" s="407"/>
      <c r="F72" s="655"/>
      <c r="G72" s="655"/>
      <c r="H72" s="655"/>
      <c r="I72" s="655"/>
      <c r="J72" s="655"/>
      <c r="K72" s="655"/>
      <c r="L72" s="655"/>
      <c r="M72" s="194">
        <f>SUM(M68:M70)</f>
        <v>49</v>
      </c>
      <c r="N72" s="194">
        <f>SUM(N68:N70)</f>
        <v>69</v>
      </c>
      <c r="O72" s="194">
        <f>SUM(O68:O70)</f>
        <v>51</v>
      </c>
      <c r="P72" s="194">
        <f>SUM(P68:P70)</f>
        <v>18</v>
      </c>
      <c r="Q72" s="192"/>
    </row>
    <row r="73" spans="1:17" ht="22.5" customHeight="1" thickBot="1" x14ac:dyDescent="0.25">
      <c r="A73" s="932"/>
      <c r="B73" s="896"/>
      <c r="C73" s="378"/>
      <c r="D73" s="3" t="s">
        <v>1188</v>
      </c>
      <c r="E73" s="370"/>
      <c r="F73" s="655"/>
      <c r="G73" s="655"/>
      <c r="H73" s="655"/>
      <c r="I73" s="655"/>
      <c r="J73" s="655"/>
      <c r="K73" s="655"/>
      <c r="L73" s="655"/>
      <c r="M73" s="130">
        <f t="shared" ref="M73:O73" si="9">(M72*1.73*220*0.9)/1000</f>
        <v>16.784459999999999</v>
      </c>
      <c r="N73" s="130">
        <f t="shared" si="9"/>
        <v>23.635260000000002</v>
      </c>
      <c r="O73" s="130">
        <f t="shared" si="9"/>
        <v>17.469540000000002</v>
      </c>
      <c r="P73" s="131"/>
      <c r="Q73" s="192"/>
    </row>
    <row r="74" spans="1:17" ht="22.5" customHeight="1" thickBot="1" x14ac:dyDescent="0.25">
      <c r="A74" s="932"/>
      <c r="B74" s="896"/>
      <c r="C74" s="378"/>
      <c r="D74" s="3" t="s">
        <v>1189</v>
      </c>
      <c r="E74" s="371"/>
      <c r="F74" s="655"/>
      <c r="G74" s="683"/>
      <c r="H74" s="683"/>
      <c r="I74" s="683"/>
      <c r="J74" s="683"/>
      <c r="K74" s="683"/>
      <c r="L74" s="683"/>
      <c r="M74" s="869">
        <f>(M73+N73+O73)</f>
        <v>57.88926</v>
      </c>
      <c r="N74" s="870"/>
      <c r="O74" s="870"/>
      <c r="P74" s="871"/>
      <c r="Q74" s="192"/>
    </row>
    <row r="75" spans="1:17" ht="22.5" customHeight="1" thickBot="1" x14ac:dyDescent="0.25">
      <c r="A75" s="932"/>
      <c r="B75" s="896"/>
      <c r="C75" s="381"/>
      <c r="D75" s="898"/>
      <c r="E75" s="926"/>
      <c r="F75" s="926"/>
      <c r="G75" s="926"/>
      <c r="H75" s="926"/>
      <c r="I75" s="926"/>
      <c r="J75" s="926"/>
      <c r="K75" s="926"/>
      <c r="L75" s="926"/>
      <c r="M75" s="899"/>
      <c r="N75" s="899"/>
      <c r="O75" s="899"/>
      <c r="P75" s="900"/>
    </row>
    <row r="76" spans="1:17" ht="41.25" customHeight="1" thickBot="1" x14ac:dyDescent="0.25">
      <c r="A76" s="932"/>
      <c r="B76" s="896"/>
      <c r="C76" s="364" t="s">
        <v>1309</v>
      </c>
      <c r="D76" s="123" t="s">
        <v>1200</v>
      </c>
      <c r="E76" s="367" t="s">
        <v>1308</v>
      </c>
      <c r="F76" s="475" t="s">
        <v>1381</v>
      </c>
      <c r="G76" s="475" t="s">
        <v>1415</v>
      </c>
      <c r="H76" s="681" t="s">
        <v>1416</v>
      </c>
      <c r="I76" s="475" t="s">
        <v>1417</v>
      </c>
      <c r="J76" s="681" t="s">
        <v>1319</v>
      </c>
      <c r="K76" s="475" t="s">
        <v>1418</v>
      </c>
      <c r="L76" s="475" t="s">
        <v>1419</v>
      </c>
      <c r="M76" s="154" t="str">
        <f>'Данные по ТП'!C62</f>
        <v>ТМ-400/10</v>
      </c>
      <c r="N76" s="125" t="s">
        <v>1225</v>
      </c>
      <c r="O76" s="124" t="s">
        <v>5</v>
      </c>
      <c r="P76" s="126">
        <f>'Данные по ТП'!F62</f>
        <v>11846</v>
      </c>
    </row>
    <row r="77" spans="1:17" ht="38.25" thickBot="1" x14ac:dyDescent="0.25">
      <c r="A77" s="932"/>
      <c r="B77" s="896"/>
      <c r="C77" s="378">
        <v>5</v>
      </c>
      <c r="D77" s="195" t="s">
        <v>976</v>
      </c>
      <c r="E77" s="417"/>
      <c r="F77" s="655">
        <f>((O77*1.73*220*0.9)/1000)+((N77*1.73*220*0.9)/1000)+((M77*1.73*220*0.9)/1000)</f>
        <v>2.05524</v>
      </c>
      <c r="G77" s="845"/>
      <c r="H77" s="845"/>
      <c r="I77" s="845"/>
      <c r="J77" s="845"/>
      <c r="K77" s="845"/>
      <c r="L77" s="845"/>
      <c r="M77" s="146">
        <v>6</v>
      </c>
      <c r="N77" s="146">
        <v>0</v>
      </c>
      <c r="O77" s="146">
        <v>0</v>
      </c>
      <c r="P77" s="146">
        <v>5</v>
      </c>
    </row>
    <row r="78" spans="1:17" ht="19.5" thickBot="1" x14ac:dyDescent="0.25">
      <c r="A78" s="932"/>
      <c r="B78" s="896"/>
      <c r="C78" s="378">
        <v>6</v>
      </c>
      <c r="D78" s="161" t="s">
        <v>209</v>
      </c>
      <c r="E78" s="392"/>
      <c r="F78" s="655">
        <f t="shared" ref="F78:F81" si="10">((O78*1.73*220*0.9)/1000)+((N78*1.73*220*0.9)/1000)+((M78*1.73*220*0.9)/1000)</f>
        <v>34.254000000000005</v>
      </c>
      <c r="G78" s="846"/>
      <c r="H78" s="846"/>
      <c r="I78" s="846"/>
      <c r="J78" s="846"/>
      <c r="K78" s="846"/>
      <c r="L78" s="846"/>
      <c r="M78" s="146">
        <v>50</v>
      </c>
      <c r="N78" s="146">
        <v>32</v>
      </c>
      <c r="O78" s="146">
        <v>18</v>
      </c>
      <c r="P78" s="146">
        <v>12</v>
      </c>
    </row>
    <row r="79" spans="1:17" ht="19.5" thickBot="1" x14ac:dyDescent="0.25">
      <c r="A79" s="932"/>
      <c r="B79" s="896"/>
      <c r="C79" s="378">
        <v>7</v>
      </c>
      <c r="D79" s="161" t="s">
        <v>210</v>
      </c>
      <c r="E79" s="392"/>
      <c r="F79" s="655">
        <f t="shared" si="10"/>
        <v>34.253999999999998</v>
      </c>
      <c r="G79" s="655"/>
      <c r="H79" s="655"/>
      <c r="I79" s="655"/>
      <c r="J79" s="655"/>
      <c r="K79" s="655"/>
      <c r="L79" s="655"/>
      <c r="M79" s="146">
        <v>43</v>
      </c>
      <c r="N79" s="146">
        <v>36</v>
      </c>
      <c r="O79" s="146">
        <v>21</v>
      </c>
      <c r="P79" s="146">
        <v>10</v>
      </c>
    </row>
    <row r="80" spans="1:17" ht="19.5" thickBot="1" x14ac:dyDescent="0.25">
      <c r="A80" s="932"/>
      <c r="B80" s="896"/>
      <c r="C80" s="378">
        <v>8</v>
      </c>
      <c r="D80" s="161" t="s">
        <v>211</v>
      </c>
      <c r="E80" s="392"/>
      <c r="F80" s="655">
        <f t="shared" si="10"/>
        <v>41.104800000000004</v>
      </c>
      <c r="G80" s="655"/>
      <c r="H80" s="655"/>
      <c r="I80" s="655"/>
      <c r="J80" s="655"/>
      <c r="K80" s="655"/>
      <c r="L80" s="655"/>
      <c r="M80" s="146">
        <v>35</v>
      </c>
      <c r="N80" s="146">
        <v>60</v>
      </c>
      <c r="O80" s="146">
        <v>25</v>
      </c>
      <c r="P80" s="146">
        <v>21</v>
      </c>
    </row>
    <row r="81" spans="1:17" ht="18.75" thickBot="1" x14ac:dyDescent="0.3">
      <c r="A81" s="932"/>
      <c r="B81" s="896"/>
      <c r="C81" s="383"/>
      <c r="D81" s="182"/>
      <c r="E81" s="416"/>
      <c r="F81" s="655">
        <f t="shared" si="10"/>
        <v>0</v>
      </c>
      <c r="G81" s="655"/>
      <c r="H81" s="655"/>
      <c r="I81" s="655"/>
      <c r="J81" s="655"/>
      <c r="K81" s="655"/>
      <c r="L81" s="655"/>
      <c r="M81" s="183"/>
      <c r="N81" s="182"/>
      <c r="O81" s="182"/>
      <c r="P81" s="182"/>
    </row>
    <row r="82" spans="1:17" ht="18.75" thickBot="1" x14ac:dyDescent="0.3">
      <c r="A82" s="932"/>
      <c r="B82" s="896"/>
      <c r="C82" s="383"/>
      <c r="D82" s="182"/>
      <c r="E82" s="416"/>
      <c r="F82" s="416"/>
      <c r="G82" s="416"/>
      <c r="H82" s="416"/>
      <c r="I82" s="416"/>
      <c r="J82" s="416"/>
      <c r="K82" s="416"/>
      <c r="L82" s="416"/>
      <c r="M82" s="183"/>
      <c r="N82" s="182"/>
      <c r="O82" s="182"/>
      <c r="P82" s="182"/>
      <c r="Q82" s="192"/>
    </row>
    <row r="83" spans="1:17" ht="19.5" thickBot="1" x14ac:dyDescent="0.25">
      <c r="A83" s="932"/>
      <c r="B83" s="896"/>
      <c r="C83" s="378"/>
      <c r="D83" s="3" t="s">
        <v>1186</v>
      </c>
      <c r="E83" s="370"/>
      <c r="F83" s="370"/>
      <c r="G83" s="370"/>
      <c r="H83" s="370"/>
      <c r="I83" s="370"/>
      <c r="J83" s="370"/>
      <c r="K83" s="370"/>
      <c r="L83" s="370"/>
      <c r="M83" s="1">
        <f>SUM(M77:M82)</f>
        <v>134</v>
      </c>
      <c r="N83" s="1">
        <f>SUM(N77:N82)</f>
        <v>128</v>
      </c>
      <c r="O83" s="1">
        <f>SUM(O77:O82)</f>
        <v>64</v>
      </c>
      <c r="P83" s="1">
        <f>SUM(P77:P82)</f>
        <v>48</v>
      </c>
      <c r="Q83" s="192"/>
    </row>
    <row r="84" spans="1:17" ht="19.5" thickBot="1" x14ac:dyDescent="0.25">
      <c r="A84" s="932"/>
      <c r="B84" s="896"/>
      <c r="C84" s="378"/>
      <c r="D84" s="3" t="s">
        <v>1188</v>
      </c>
      <c r="E84" s="370"/>
      <c r="F84" s="370"/>
      <c r="G84" s="370"/>
      <c r="H84" s="370"/>
      <c r="I84" s="370"/>
      <c r="J84" s="370"/>
      <c r="K84" s="370"/>
      <c r="L84" s="370"/>
      <c r="M84" s="130">
        <f t="shared" ref="M84:O84" si="11">(M83*1.73*220*0.9)/1000</f>
        <v>45.900359999999999</v>
      </c>
      <c r="N84" s="130">
        <f t="shared" si="11"/>
        <v>43.845120000000001</v>
      </c>
      <c r="O84" s="130">
        <f t="shared" si="11"/>
        <v>21.922560000000001</v>
      </c>
      <c r="P84" s="131"/>
    </row>
    <row r="85" spans="1:17" ht="18.75" thickBot="1" x14ac:dyDescent="0.25">
      <c r="A85" s="932"/>
      <c r="B85" s="896"/>
      <c r="C85" s="378"/>
      <c r="D85" s="3" t="s">
        <v>1190</v>
      </c>
      <c r="E85" s="371"/>
      <c r="F85" s="371"/>
      <c r="G85" s="371"/>
      <c r="H85" s="371"/>
      <c r="I85" s="371"/>
      <c r="J85" s="371"/>
      <c r="K85" s="371"/>
      <c r="L85" s="371"/>
      <c r="M85" s="869">
        <f>(M84+N84+O84)</f>
        <v>111.66804</v>
      </c>
      <c r="N85" s="870"/>
      <c r="O85" s="870"/>
      <c r="P85" s="871"/>
    </row>
    <row r="86" spans="1:17" ht="19.5" thickBot="1" x14ac:dyDescent="0.25">
      <c r="A86" s="933"/>
      <c r="B86" s="897"/>
      <c r="C86" s="383"/>
      <c r="D86" s="42" t="s">
        <v>53</v>
      </c>
      <c r="E86" s="375"/>
      <c r="F86" s="375"/>
      <c r="G86" s="375"/>
      <c r="H86" s="375"/>
      <c r="I86" s="375"/>
      <c r="J86" s="375"/>
      <c r="K86" s="375"/>
      <c r="L86" s="375"/>
      <c r="M86" s="10">
        <f>M83+M72</f>
        <v>183</v>
      </c>
      <c r="N86" s="10">
        <f>N83+N72</f>
        <v>197</v>
      </c>
      <c r="O86" s="10">
        <f>O83+O72</f>
        <v>115</v>
      </c>
      <c r="P86" s="10">
        <f>P83+P72</f>
        <v>66</v>
      </c>
    </row>
    <row r="87" spans="1:17" ht="36.75" customHeight="1" thickBot="1" x14ac:dyDescent="0.3">
      <c r="A87" s="606"/>
      <c r="B87" s="586"/>
      <c r="C87" s="589"/>
      <c r="D87" s="611" t="str">
        <f>HYPERLINK("#Оглавление!h8","&lt;&lt;&lt;&lt;&lt;")</f>
        <v>&lt;&lt;&lt;&lt;&lt;</v>
      </c>
      <c r="E87" s="589"/>
      <c r="F87" s="644"/>
      <c r="G87" s="644"/>
      <c r="H87" s="644"/>
      <c r="I87" s="644"/>
      <c r="J87" s="644"/>
      <c r="K87" s="644"/>
      <c r="L87" s="644"/>
      <c r="M87" s="586"/>
      <c r="N87" s="586"/>
      <c r="O87" s="586"/>
      <c r="P87" s="586"/>
    </row>
    <row r="88" spans="1:17" ht="36.75" thickBot="1" x14ac:dyDescent="0.25">
      <c r="A88" s="181">
        <v>44874</v>
      </c>
      <c r="B88" s="23"/>
      <c r="C88" s="364" t="s">
        <v>1309</v>
      </c>
      <c r="D88" s="123" t="s">
        <v>1224</v>
      </c>
      <c r="E88" s="367" t="s">
        <v>1308</v>
      </c>
      <c r="F88" s="475" t="s">
        <v>1381</v>
      </c>
      <c r="G88" s="475" t="s">
        <v>1415</v>
      </c>
      <c r="H88" s="681" t="s">
        <v>1416</v>
      </c>
      <c r="I88" s="475" t="s">
        <v>1417</v>
      </c>
      <c r="J88" s="681" t="s">
        <v>1319</v>
      </c>
      <c r="K88" s="475" t="s">
        <v>1418</v>
      </c>
      <c r="L88" s="475" t="s">
        <v>1419</v>
      </c>
      <c r="M88" s="154" t="str">
        <f>'Данные по ТП'!C63</f>
        <v>ТМ-630/10</v>
      </c>
      <c r="N88" s="125" t="s">
        <v>1225</v>
      </c>
      <c r="O88" s="124" t="s">
        <v>5</v>
      </c>
      <c r="P88" s="126">
        <f>'Данные по ТП'!F63</f>
        <v>73796</v>
      </c>
    </row>
    <row r="89" spans="1:17" ht="19.5" thickBot="1" x14ac:dyDescent="0.25">
      <c r="A89" s="850" t="s">
        <v>1717</v>
      </c>
      <c r="B89" s="872" t="s">
        <v>263</v>
      </c>
      <c r="C89" s="378">
        <v>1</v>
      </c>
      <c r="D89" s="161" t="s">
        <v>1657</v>
      </c>
      <c r="E89" s="392"/>
      <c r="F89" s="655">
        <f>((O89*1.73*220*0.9)/1000)+((N89*1.73*220*0.9)/1000)+((M89*1.73*220*0.9)/1000)</f>
        <v>87.347699999999989</v>
      </c>
      <c r="G89" s="845">
        <v>238</v>
      </c>
      <c r="H89" s="845">
        <v>238</v>
      </c>
      <c r="I89" s="845">
        <v>241</v>
      </c>
      <c r="J89" s="845">
        <v>413</v>
      </c>
      <c r="K89" s="845">
        <v>413</v>
      </c>
      <c r="L89" s="845">
        <v>414</v>
      </c>
      <c r="M89" s="146">
        <v>73</v>
      </c>
      <c r="N89" s="146">
        <v>101</v>
      </c>
      <c r="O89" s="146">
        <v>81</v>
      </c>
      <c r="P89" s="146">
        <v>25</v>
      </c>
    </row>
    <row r="90" spans="1:17" ht="19.5" thickBot="1" x14ac:dyDescent="0.25">
      <c r="A90" s="932"/>
      <c r="B90" s="942"/>
      <c r="C90" s="378">
        <v>2</v>
      </c>
      <c r="D90" s="161" t="s">
        <v>212</v>
      </c>
      <c r="E90" s="392"/>
      <c r="F90" s="655">
        <f t="shared" ref="F90:F97" si="12">((O90*1.73*220*0.9)/1000)+((N90*1.73*220*0.9)/1000)+((M90*1.73*220*0.9)/1000)</f>
        <v>45.21528</v>
      </c>
      <c r="G90" s="846"/>
      <c r="H90" s="846"/>
      <c r="I90" s="846"/>
      <c r="J90" s="846"/>
      <c r="K90" s="846"/>
      <c r="L90" s="846"/>
      <c r="M90" s="146">
        <v>46</v>
      </c>
      <c r="N90" s="146">
        <v>42</v>
      </c>
      <c r="O90" s="146">
        <v>44</v>
      </c>
      <c r="P90" s="146">
        <v>1</v>
      </c>
    </row>
    <row r="91" spans="1:17" ht="19.5" thickBot="1" x14ac:dyDescent="0.25">
      <c r="A91" s="932"/>
      <c r="B91" s="942"/>
      <c r="C91" s="378">
        <v>3</v>
      </c>
      <c r="D91" s="161" t="s">
        <v>213</v>
      </c>
      <c r="E91" s="392"/>
      <c r="F91" s="655">
        <f t="shared" si="12"/>
        <v>59.944500000000005</v>
      </c>
      <c r="G91" s="655"/>
      <c r="H91" s="655"/>
      <c r="I91" s="655"/>
      <c r="J91" s="655"/>
      <c r="K91" s="655"/>
      <c r="L91" s="655"/>
      <c r="M91" s="146">
        <v>63</v>
      </c>
      <c r="N91" s="146">
        <v>60</v>
      </c>
      <c r="O91" s="146">
        <v>52</v>
      </c>
      <c r="P91" s="146">
        <v>21</v>
      </c>
    </row>
    <row r="92" spans="1:17" ht="19.5" thickBot="1" x14ac:dyDescent="0.25">
      <c r="A92" s="932"/>
      <c r="B92" s="942"/>
      <c r="C92" s="378">
        <v>4</v>
      </c>
      <c r="D92" s="161" t="s">
        <v>214</v>
      </c>
      <c r="E92" s="392"/>
      <c r="F92" s="655">
        <f t="shared" si="12"/>
        <v>32.5413</v>
      </c>
      <c r="G92" s="655"/>
      <c r="H92" s="655"/>
      <c r="I92" s="655"/>
      <c r="J92" s="655"/>
      <c r="K92" s="655"/>
      <c r="L92" s="655"/>
      <c r="M92" s="146">
        <v>23</v>
      </c>
      <c r="N92" s="146">
        <v>44</v>
      </c>
      <c r="O92" s="146">
        <v>28</v>
      </c>
      <c r="P92" s="146">
        <v>0</v>
      </c>
    </row>
    <row r="93" spans="1:17" ht="19.5" thickBot="1" x14ac:dyDescent="0.25">
      <c r="A93" s="932"/>
      <c r="B93" s="942"/>
      <c r="C93" s="378">
        <v>5</v>
      </c>
      <c r="D93" s="161" t="s">
        <v>215</v>
      </c>
      <c r="E93" s="392"/>
      <c r="F93" s="655">
        <f t="shared" si="12"/>
        <v>62.684820000000002</v>
      </c>
      <c r="G93" s="655"/>
      <c r="H93" s="655"/>
      <c r="I93" s="655"/>
      <c r="J93" s="655"/>
      <c r="K93" s="655"/>
      <c r="L93" s="655"/>
      <c r="M93" s="146">
        <v>73</v>
      </c>
      <c r="N93" s="146">
        <v>52</v>
      </c>
      <c r="O93" s="146">
        <v>58</v>
      </c>
      <c r="P93" s="146">
        <v>33</v>
      </c>
    </row>
    <row r="94" spans="1:17" ht="19.5" thickBot="1" x14ac:dyDescent="0.25">
      <c r="A94" s="932"/>
      <c r="B94" s="942"/>
      <c r="C94" s="378">
        <v>6</v>
      </c>
      <c r="D94" s="161" t="s">
        <v>216</v>
      </c>
      <c r="E94" s="392"/>
      <c r="F94" s="655">
        <f t="shared" si="12"/>
        <v>40.419719999999998</v>
      </c>
      <c r="G94" s="655"/>
      <c r="H94" s="655"/>
      <c r="I94" s="655"/>
      <c r="J94" s="655"/>
      <c r="K94" s="655"/>
      <c r="L94" s="655"/>
      <c r="M94" s="146">
        <v>52</v>
      </c>
      <c r="N94" s="146">
        <v>34</v>
      </c>
      <c r="O94" s="146">
        <v>32</v>
      </c>
      <c r="P94" s="146">
        <v>43</v>
      </c>
    </row>
    <row r="95" spans="1:17" ht="19.5" thickBot="1" x14ac:dyDescent="0.25">
      <c r="A95" s="932"/>
      <c r="B95" s="942"/>
      <c r="C95" s="378">
        <v>7</v>
      </c>
      <c r="D95" s="161" t="s">
        <v>1658</v>
      </c>
      <c r="E95" s="392"/>
      <c r="F95" s="655">
        <f t="shared" si="12"/>
        <v>0</v>
      </c>
      <c r="G95" s="655"/>
      <c r="H95" s="655"/>
      <c r="I95" s="655"/>
      <c r="J95" s="655"/>
      <c r="K95" s="655"/>
      <c r="L95" s="655"/>
      <c r="M95" s="146">
        <v>0</v>
      </c>
      <c r="N95" s="146">
        <v>0</v>
      </c>
      <c r="O95" s="146">
        <v>0</v>
      </c>
      <c r="P95" s="146">
        <v>0</v>
      </c>
    </row>
    <row r="96" spans="1:17" ht="19.5" thickBot="1" x14ac:dyDescent="0.25">
      <c r="A96" s="932"/>
      <c r="B96" s="942"/>
      <c r="C96" s="378">
        <v>8</v>
      </c>
      <c r="D96" s="161" t="s">
        <v>1718</v>
      </c>
      <c r="E96" s="392"/>
      <c r="F96" s="655">
        <f t="shared" si="12"/>
        <v>0</v>
      </c>
      <c r="G96" s="655"/>
      <c r="H96" s="655"/>
      <c r="I96" s="655"/>
      <c r="J96" s="655"/>
      <c r="K96" s="655"/>
      <c r="L96" s="655"/>
      <c r="M96" s="146"/>
      <c r="N96" s="146"/>
      <c r="O96" s="146"/>
      <c r="P96" s="146"/>
    </row>
    <row r="97" spans="1:17" ht="18.75" thickBot="1" x14ac:dyDescent="0.3">
      <c r="A97" s="932"/>
      <c r="B97" s="942"/>
      <c r="C97" s="383"/>
      <c r="D97" s="182"/>
      <c r="E97" s="416"/>
      <c r="F97" s="655">
        <f t="shared" si="12"/>
        <v>0</v>
      </c>
      <c r="G97" s="655"/>
      <c r="H97" s="655"/>
      <c r="I97" s="655"/>
      <c r="J97" s="655"/>
      <c r="K97" s="655"/>
      <c r="L97" s="655"/>
      <c r="M97" s="183"/>
      <c r="N97" s="182"/>
      <c r="O97" s="182"/>
      <c r="P97" s="182"/>
    </row>
    <row r="98" spans="1:17" ht="19.5" thickBot="1" x14ac:dyDescent="0.25">
      <c r="A98" s="932"/>
      <c r="B98" s="942"/>
      <c r="C98" s="378"/>
      <c r="D98" s="3" t="s">
        <v>1187</v>
      </c>
      <c r="E98" s="370"/>
      <c r="F98" s="370"/>
      <c r="G98" s="370"/>
      <c r="H98" s="370"/>
      <c r="I98" s="370"/>
      <c r="J98" s="370"/>
      <c r="K98" s="370"/>
      <c r="L98" s="370"/>
      <c r="M98" s="1">
        <f>SUM(M89:M97)</f>
        <v>330</v>
      </c>
      <c r="N98" s="1">
        <f>SUM(N89:N97)</f>
        <v>333</v>
      </c>
      <c r="O98" s="1">
        <f>SUM(O89:O97)</f>
        <v>295</v>
      </c>
      <c r="P98" s="1">
        <f>SUM(P89:P97)</f>
        <v>123</v>
      </c>
      <c r="Q98" s="192"/>
    </row>
    <row r="99" spans="1:17" ht="19.5" thickBot="1" x14ac:dyDescent="0.25">
      <c r="A99" s="932"/>
      <c r="B99" s="942"/>
      <c r="C99" s="378"/>
      <c r="D99" s="3" t="s">
        <v>1188</v>
      </c>
      <c r="E99" s="370"/>
      <c r="F99" s="370"/>
      <c r="G99" s="370"/>
      <c r="H99" s="370"/>
      <c r="I99" s="370"/>
      <c r="J99" s="370"/>
      <c r="K99" s="370"/>
      <c r="L99" s="370"/>
      <c r="M99" s="130">
        <f t="shared" ref="M99:O99" si="13">(M98*1.73*220*0.9)/1000</f>
        <v>113.0382</v>
      </c>
      <c r="N99" s="130">
        <f t="shared" si="13"/>
        <v>114.06582</v>
      </c>
      <c r="O99" s="130">
        <f t="shared" si="13"/>
        <v>101.0493</v>
      </c>
      <c r="P99" s="131"/>
      <c r="Q99" s="192"/>
    </row>
    <row r="100" spans="1:17" ht="18.75" thickBot="1" x14ac:dyDescent="0.25">
      <c r="A100" s="932"/>
      <c r="B100" s="942"/>
      <c r="C100" s="378"/>
      <c r="D100" s="3" t="s">
        <v>1189</v>
      </c>
      <c r="E100" s="371"/>
      <c r="F100" s="371"/>
      <c r="G100" s="371"/>
      <c r="H100" s="371"/>
      <c r="I100" s="371"/>
      <c r="J100" s="371"/>
      <c r="K100" s="371"/>
      <c r="L100" s="371"/>
      <c r="M100" s="869">
        <f>(M99+N99+O99)</f>
        <v>328.15332000000001</v>
      </c>
      <c r="N100" s="870"/>
      <c r="O100" s="870"/>
      <c r="P100" s="871"/>
      <c r="Q100" s="192"/>
    </row>
    <row r="101" spans="1:17" ht="19.5" thickBot="1" x14ac:dyDescent="0.25">
      <c r="A101" s="932"/>
      <c r="B101" s="942"/>
      <c r="C101" s="381"/>
      <c r="D101" s="898"/>
      <c r="E101" s="926"/>
      <c r="F101" s="926"/>
      <c r="G101" s="926"/>
      <c r="H101" s="926"/>
      <c r="I101" s="926"/>
      <c r="J101" s="926"/>
      <c r="K101" s="926"/>
      <c r="L101" s="926"/>
      <c r="M101" s="899"/>
      <c r="N101" s="899"/>
      <c r="O101" s="899"/>
      <c r="P101" s="900"/>
    </row>
    <row r="102" spans="1:17" ht="39" customHeight="1" thickBot="1" x14ac:dyDescent="0.25">
      <c r="A102" s="932"/>
      <c r="B102" s="942"/>
      <c r="C102" s="364" t="s">
        <v>1309</v>
      </c>
      <c r="D102" s="123" t="s">
        <v>1200</v>
      </c>
      <c r="E102" s="367" t="s">
        <v>1308</v>
      </c>
      <c r="F102" s="475" t="s">
        <v>1381</v>
      </c>
      <c r="G102" s="475" t="s">
        <v>1415</v>
      </c>
      <c r="H102" s="681" t="s">
        <v>1416</v>
      </c>
      <c r="I102" s="475" t="s">
        <v>1417</v>
      </c>
      <c r="J102" s="681" t="s">
        <v>1319</v>
      </c>
      <c r="K102" s="475" t="s">
        <v>1418</v>
      </c>
      <c r="L102" s="475" t="s">
        <v>1419</v>
      </c>
      <c r="M102" s="154" t="str">
        <f>'Данные по ТП'!C64</f>
        <v>ТМ-630/10</v>
      </c>
      <c r="N102" s="125" t="s">
        <v>1225</v>
      </c>
      <c r="O102" s="124" t="s">
        <v>5</v>
      </c>
      <c r="P102" s="126">
        <f>'Данные по ТП'!F64</f>
        <v>73950</v>
      </c>
    </row>
    <row r="103" spans="1:17" ht="19.5" thickBot="1" x14ac:dyDescent="0.25">
      <c r="A103" s="932"/>
      <c r="B103" s="942"/>
      <c r="C103" s="378">
        <v>9</v>
      </c>
      <c r="D103" s="161" t="s">
        <v>1513</v>
      </c>
      <c r="E103" s="392"/>
      <c r="F103" s="655">
        <f>((O103*1.73*220*0.9)/1000)+((N103*1.73*220*0.9)/1000)+((M103*1.73*220*0.9)/1000)</f>
        <v>32.198760000000007</v>
      </c>
      <c r="G103" s="845">
        <v>248</v>
      </c>
      <c r="H103" s="845">
        <v>243</v>
      </c>
      <c r="I103" s="845">
        <v>247</v>
      </c>
      <c r="J103" s="845">
        <v>428</v>
      </c>
      <c r="K103" s="845">
        <v>427</v>
      </c>
      <c r="L103" s="845">
        <v>429</v>
      </c>
      <c r="M103" s="146">
        <v>27</v>
      </c>
      <c r="N103" s="146">
        <v>40</v>
      </c>
      <c r="O103" s="146">
        <v>27</v>
      </c>
      <c r="P103" s="146">
        <v>21</v>
      </c>
    </row>
    <row r="104" spans="1:17" ht="19.5" thickBot="1" x14ac:dyDescent="0.25">
      <c r="A104" s="932"/>
      <c r="B104" s="942"/>
      <c r="C104" s="378">
        <v>10</v>
      </c>
      <c r="D104" s="161" t="s">
        <v>1719</v>
      </c>
      <c r="E104" s="392"/>
      <c r="F104" s="655">
        <f t="shared" ref="F104:F109" si="14">((O104*1.73*220*0.9)/1000)+((N104*1.73*220*0.9)/1000)+((M104*1.73*220*0.9)/1000)</f>
        <v>0</v>
      </c>
      <c r="G104" s="846"/>
      <c r="H104" s="846"/>
      <c r="I104" s="846"/>
      <c r="J104" s="846"/>
      <c r="K104" s="846"/>
      <c r="L104" s="846"/>
      <c r="M104" s="146"/>
      <c r="N104" s="146"/>
      <c r="O104" s="146"/>
      <c r="P104" s="146"/>
    </row>
    <row r="105" spans="1:17" ht="19.5" thickBot="1" x14ac:dyDescent="0.25">
      <c r="A105" s="932"/>
      <c r="B105" s="942"/>
      <c r="C105" s="378">
        <v>11</v>
      </c>
      <c r="D105" s="161" t="s">
        <v>1624</v>
      </c>
      <c r="E105" s="392"/>
      <c r="F105" s="655">
        <f t="shared" si="14"/>
        <v>0</v>
      </c>
      <c r="G105" s="655"/>
      <c r="H105" s="655"/>
      <c r="I105" s="655"/>
      <c r="J105" s="655"/>
      <c r="K105" s="655"/>
      <c r="L105" s="655"/>
      <c r="M105" s="146"/>
      <c r="N105" s="146"/>
      <c r="O105" s="146"/>
      <c r="P105" s="146"/>
    </row>
    <row r="106" spans="1:17" ht="19.5" thickBot="1" x14ac:dyDescent="0.25">
      <c r="A106" s="932"/>
      <c r="B106" s="942"/>
      <c r="C106" s="378">
        <v>12</v>
      </c>
      <c r="D106" s="161" t="s">
        <v>218</v>
      </c>
      <c r="E106" s="392"/>
      <c r="F106" s="655">
        <f t="shared" si="14"/>
        <v>0</v>
      </c>
      <c r="G106" s="655"/>
      <c r="H106" s="655"/>
      <c r="I106" s="655"/>
      <c r="J106" s="655"/>
      <c r="K106" s="655"/>
      <c r="L106" s="655"/>
      <c r="M106" s="146">
        <v>0</v>
      </c>
      <c r="N106" s="146">
        <v>0</v>
      </c>
      <c r="O106" s="146">
        <v>0</v>
      </c>
      <c r="P106" s="146">
        <v>0</v>
      </c>
    </row>
    <row r="107" spans="1:17" ht="19.5" thickBot="1" x14ac:dyDescent="0.25">
      <c r="A107" s="932"/>
      <c r="B107" s="942"/>
      <c r="C107" s="378">
        <v>13</v>
      </c>
      <c r="D107" s="161" t="s">
        <v>1604</v>
      </c>
      <c r="E107" s="392"/>
      <c r="F107" s="655">
        <f t="shared" si="14"/>
        <v>0</v>
      </c>
      <c r="G107" s="655"/>
      <c r="H107" s="655"/>
      <c r="I107" s="655"/>
      <c r="J107" s="655"/>
      <c r="K107" s="655"/>
      <c r="L107" s="655"/>
      <c r="M107" s="146">
        <v>0</v>
      </c>
      <c r="N107" s="146">
        <v>0</v>
      </c>
      <c r="O107" s="146">
        <v>0</v>
      </c>
      <c r="P107" s="146">
        <v>0</v>
      </c>
    </row>
    <row r="108" spans="1:17" ht="19.5" thickBot="1" x14ac:dyDescent="0.25">
      <c r="A108" s="932"/>
      <c r="B108" s="942"/>
      <c r="C108" s="378">
        <v>14</v>
      </c>
      <c r="D108" s="161" t="s">
        <v>219</v>
      </c>
      <c r="E108" s="392"/>
      <c r="F108" s="655">
        <f t="shared" si="14"/>
        <v>0</v>
      </c>
      <c r="G108" s="655"/>
      <c r="H108" s="655"/>
      <c r="I108" s="655"/>
      <c r="J108" s="655"/>
      <c r="K108" s="655"/>
      <c r="L108" s="655"/>
      <c r="M108" s="146">
        <v>0</v>
      </c>
      <c r="N108" s="146">
        <v>0</v>
      </c>
      <c r="O108" s="146">
        <v>0</v>
      </c>
      <c r="P108" s="146">
        <v>0</v>
      </c>
    </row>
    <row r="109" spans="1:17" ht="19.5" thickBot="1" x14ac:dyDescent="0.25">
      <c r="A109" s="932"/>
      <c r="B109" s="942"/>
      <c r="C109" s="378">
        <v>15</v>
      </c>
      <c r="D109" s="161" t="s">
        <v>1574</v>
      </c>
      <c r="E109" s="392"/>
      <c r="F109" s="655">
        <f t="shared" si="14"/>
        <v>0</v>
      </c>
      <c r="G109" s="655"/>
      <c r="H109" s="655"/>
      <c r="I109" s="655"/>
      <c r="J109" s="655"/>
      <c r="K109" s="655"/>
      <c r="L109" s="655"/>
      <c r="M109" s="146">
        <v>0</v>
      </c>
      <c r="N109" s="146">
        <v>0</v>
      </c>
      <c r="O109" s="146">
        <v>0</v>
      </c>
      <c r="P109" s="146">
        <v>0</v>
      </c>
    </row>
    <row r="110" spans="1:17" ht="19.5" thickBot="1" x14ac:dyDescent="0.35">
      <c r="A110" s="932"/>
      <c r="B110" s="942"/>
      <c r="C110" s="383">
        <v>16</v>
      </c>
      <c r="D110" s="168" t="s">
        <v>1625</v>
      </c>
      <c r="E110" s="416" t="s">
        <v>300</v>
      </c>
      <c r="F110" s="416">
        <f>((O110*1.73*220*0.9)/1000)+((N110*1.73*220*0.9)/1000)+((M110*1.73*220*0.9)/1000)</f>
        <v>42.474960000000003</v>
      </c>
      <c r="G110" s="416"/>
      <c r="H110" s="416"/>
      <c r="I110" s="416"/>
      <c r="J110" s="416"/>
      <c r="K110" s="416"/>
      <c r="L110" s="416"/>
      <c r="M110" s="274">
        <v>55</v>
      </c>
      <c r="N110" s="274">
        <v>35</v>
      </c>
      <c r="O110" s="274">
        <v>34</v>
      </c>
      <c r="P110" s="274">
        <v>23</v>
      </c>
    </row>
    <row r="111" spans="1:17" ht="18.75" thickBot="1" x14ac:dyDescent="0.3">
      <c r="A111" s="932"/>
      <c r="B111" s="942"/>
      <c r="C111" s="383"/>
      <c r="D111" s="182"/>
      <c r="E111" s="416"/>
      <c r="F111" s="416"/>
      <c r="G111" s="416"/>
      <c r="H111" s="416"/>
      <c r="I111" s="416"/>
      <c r="J111" s="416"/>
      <c r="K111" s="416"/>
      <c r="L111" s="416"/>
      <c r="M111" s="183"/>
      <c r="N111" s="182"/>
      <c r="O111" s="182"/>
      <c r="P111" s="182"/>
      <c r="Q111" s="192"/>
    </row>
    <row r="112" spans="1:17" ht="19.5" thickBot="1" x14ac:dyDescent="0.25">
      <c r="A112" s="932"/>
      <c r="B112" s="942"/>
      <c r="C112" s="378"/>
      <c r="D112" s="3" t="s">
        <v>1186</v>
      </c>
      <c r="E112" s="370"/>
      <c r="F112" s="370"/>
      <c r="G112" s="370"/>
      <c r="H112" s="370"/>
      <c r="I112" s="370"/>
      <c r="J112" s="370"/>
      <c r="K112" s="370"/>
      <c r="L112" s="370"/>
      <c r="M112" s="1">
        <f>M103+M104+M105+M106+M107+M108+M109+M110</f>
        <v>82</v>
      </c>
      <c r="N112" s="1">
        <f>N103+N104+N105+N106+N107+N108+N109+N110</f>
        <v>75</v>
      </c>
      <c r="O112" s="1">
        <f>O103+O104+O105+O106+O107+O108+O109+O110</f>
        <v>61</v>
      </c>
      <c r="P112" s="1">
        <f>P103+P104+P105+P106+P107+P108+P109+P110</f>
        <v>44</v>
      </c>
    </row>
    <row r="113" spans="1:19" ht="19.5" thickBot="1" x14ac:dyDescent="0.25">
      <c r="A113" s="932"/>
      <c r="B113" s="942"/>
      <c r="C113" s="378"/>
      <c r="D113" s="3" t="s">
        <v>1188</v>
      </c>
      <c r="E113" s="370"/>
      <c r="F113" s="370"/>
      <c r="G113" s="370"/>
      <c r="H113" s="370"/>
      <c r="I113" s="370"/>
      <c r="J113" s="370"/>
      <c r="K113" s="370"/>
      <c r="L113" s="370"/>
      <c r="M113" s="130">
        <f t="shared" ref="M113:O113" si="15">(M112*1.73*220*0.9)/1000</f>
        <v>28.088279999999997</v>
      </c>
      <c r="N113" s="130">
        <f t="shared" si="15"/>
        <v>25.6905</v>
      </c>
      <c r="O113" s="130">
        <f t="shared" si="15"/>
        <v>20.894939999999998</v>
      </c>
      <c r="P113" s="131"/>
    </row>
    <row r="114" spans="1:19" ht="18.75" thickBot="1" x14ac:dyDescent="0.25">
      <c r="A114" s="932"/>
      <c r="B114" s="942"/>
      <c r="C114" s="378"/>
      <c r="D114" s="3" t="s">
        <v>1190</v>
      </c>
      <c r="E114" s="371"/>
      <c r="F114" s="371"/>
      <c r="G114" s="371"/>
      <c r="H114" s="371"/>
      <c r="I114" s="371"/>
      <c r="J114" s="371"/>
      <c r="K114" s="371"/>
      <c r="L114" s="371"/>
      <c r="M114" s="869">
        <f>(M113+N113+O113)</f>
        <v>74.673720000000003</v>
      </c>
      <c r="N114" s="870"/>
      <c r="O114" s="870"/>
      <c r="P114" s="871"/>
    </row>
    <row r="115" spans="1:19" ht="19.5" thickBot="1" x14ac:dyDescent="0.25">
      <c r="A115" s="933"/>
      <c r="B115" s="943"/>
      <c r="C115" s="383"/>
      <c r="D115" s="42" t="s">
        <v>53</v>
      </c>
      <c r="E115" s="375"/>
      <c r="F115" s="375"/>
      <c r="G115" s="375"/>
      <c r="H115" s="375"/>
      <c r="I115" s="375"/>
      <c r="J115" s="375"/>
      <c r="K115" s="375"/>
      <c r="L115" s="375"/>
      <c r="M115" s="10">
        <f>M112+M98</f>
        <v>412</v>
      </c>
      <c r="N115" s="10">
        <f>N112+N98</f>
        <v>408</v>
      </c>
      <c r="O115" s="10">
        <f>O112+O98</f>
        <v>356</v>
      </c>
      <c r="P115" s="10">
        <f>P112+P98</f>
        <v>167</v>
      </c>
    </row>
    <row r="116" spans="1:19" ht="30" customHeight="1" thickBot="1" x14ac:dyDescent="0.3">
      <c r="A116" s="608"/>
      <c r="B116" s="586"/>
      <c r="C116" s="589"/>
      <c r="D116" s="611" t="str">
        <f>HYPERLINK("#Оглавление!h8","&lt;&lt;&lt;&lt;&lt;")</f>
        <v>&lt;&lt;&lt;&lt;&lt;</v>
      </c>
      <c r="E116" s="589"/>
      <c r="F116" s="644"/>
      <c r="G116" s="644"/>
      <c r="H116" s="644"/>
      <c r="I116" s="644"/>
      <c r="J116" s="644"/>
      <c r="K116" s="644"/>
      <c r="L116" s="644"/>
      <c r="M116" s="586">
        <f>SUM(M103:M112)</f>
        <v>164</v>
      </c>
      <c r="N116" s="586">
        <f>SUM(N103:N112)</f>
        <v>150</v>
      </c>
      <c r="O116" s="586">
        <f>SUM(O103:O112)</f>
        <v>122</v>
      </c>
      <c r="P116" s="586">
        <f>SUM(P103:P112)</f>
        <v>88</v>
      </c>
    </row>
    <row r="117" spans="1:19" ht="36.75" thickBot="1" x14ac:dyDescent="0.25">
      <c r="A117" s="181">
        <v>44874</v>
      </c>
      <c r="B117" s="23"/>
      <c r="C117" s="364" t="s">
        <v>1309</v>
      </c>
      <c r="D117" s="123" t="s">
        <v>1224</v>
      </c>
      <c r="E117" s="367" t="s">
        <v>1308</v>
      </c>
      <c r="F117" s="475" t="s">
        <v>1381</v>
      </c>
      <c r="G117" s="475" t="s">
        <v>1415</v>
      </c>
      <c r="H117" s="681" t="s">
        <v>1416</v>
      </c>
      <c r="I117" s="475" t="s">
        <v>1417</v>
      </c>
      <c r="J117" s="681" t="s">
        <v>1319</v>
      </c>
      <c r="K117" s="475" t="s">
        <v>1418</v>
      </c>
      <c r="L117" s="475" t="s">
        <v>1419</v>
      </c>
      <c r="M117" s="154" t="str">
        <f>'Данные по ТП'!C65</f>
        <v>ТМ-630/10</v>
      </c>
      <c r="N117" s="125" t="s">
        <v>1225</v>
      </c>
      <c r="O117" s="124" t="s">
        <v>5</v>
      </c>
      <c r="P117" s="126">
        <f>'Данные по ТП'!F65</f>
        <v>4007</v>
      </c>
    </row>
    <row r="118" spans="1:19" ht="19.5" thickBot="1" x14ac:dyDescent="0.25">
      <c r="A118" s="850" t="s">
        <v>1717</v>
      </c>
      <c r="B118" s="927" t="s">
        <v>265</v>
      </c>
      <c r="C118" s="409">
        <v>9</v>
      </c>
      <c r="D118" s="161" t="s">
        <v>220</v>
      </c>
      <c r="E118" s="392"/>
      <c r="F118" s="655">
        <f>((O118*1.73*220*0.9)/1000)+((N118*1.73*220*0.9)/1000)+((M118*1.73*220*0.9)/1000)</f>
        <v>22.950180000000003</v>
      </c>
      <c r="G118" s="845">
        <v>249</v>
      </c>
      <c r="H118" s="845">
        <v>246</v>
      </c>
      <c r="I118" s="845">
        <v>245</v>
      </c>
      <c r="J118" s="845">
        <v>430</v>
      </c>
      <c r="K118" s="845">
        <v>426</v>
      </c>
      <c r="L118" s="845">
        <v>428</v>
      </c>
      <c r="M118" s="146">
        <v>26</v>
      </c>
      <c r="N118" s="146">
        <v>30</v>
      </c>
      <c r="O118" s="146">
        <v>11</v>
      </c>
      <c r="P118" s="146">
        <v>8</v>
      </c>
    </row>
    <row r="119" spans="1:19" ht="19.5" thickBot="1" x14ac:dyDescent="0.25">
      <c r="A119" s="932"/>
      <c r="B119" s="928"/>
      <c r="C119" s="409">
        <v>10</v>
      </c>
      <c r="D119" s="161" t="s">
        <v>221</v>
      </c>
      <c r="E119" s="392"/>
      <c r="F119" s="655">
        <f t="shared" ref="F119:F125" si="16">((O119*1.73*220*0.9)/1000)+((N119*1.73*220*0.9)/1000)+((M119*1.73*220*0.9)/1000)</f>
        <v>14.386679999999998</v>
      </c>
      <c r="G119" s="846"/>
      <c r="H119" s="846"/>
      <c r="I119" s="846"/>
      <c r="J119" s="846"/>
      <c r="K119" s="846"/>
      <c r="L119" s="846"/>
      <c r="M119" s="146">
        <v>13</v>
      </c>
      <c r="N119" s="146">
        <v>15</v>
      </c>
      <c r="O119" s="146">
        <v>14</v>
      </c>
      <c r="P119" s="146">
        <v>4</v>
      </c>
    </row>
    <row r="120" spans="1:19" ht="19.5" thickBot="1" x14ac:dyDescent="0.25">
      <c r="A120" s="932"/>
      <c r="B120" s="928"/>
      <c r="C120" s="409">
        <v>11</v>
      </c>
      <c r="D120" s="161" t="s">
        <v>1690</v>
      </c>
      <c r="E120" s="392"/>
      <c r="F120" s="655">
        <f t="shared" si="16"/>
        <v>0</v>
      </c>
      <c r="G120" s="655"/>
      <c r="H120" s="655"/>
      <c r="I120" s="655"/>
      <c r="J120" s="655"/>
      <c r="K120" s="655"/>
      <c r="L120" s="655"/>
      <c r="M120" s="146">
        <v>0</v>
      </c>
      <c r="N120" s="146">
        <v>0</v>
      </c>
      <c r="O120" s="146">
        <v>0</v>
      </c>
      <c r="P120" s="146">
        <v>0</v>
      </c>
    </row>
    <row r="121" spans="1:19" ht="19.5" thickBot="1" x14ac:dyDescent="0.25">
      <c r="A121" s="932"/>
      <c r="B121" s="928"/>
      <c r="C121" s="409">
        <v>12</v>
      </c>
      <c r="D121" s="161" t="s">
        <v>222</v>
      </c>
      <c r="E121" s="392"/>
      <c r="F121" s="655">
        <f t="shared" si="16"/>
        <v>5.4806400000000002</v>
      </c>
      <c r="G121" s="655"/>
      <c r="H121" s="655"/>
      <c r="I121" s="655"/>
      <c r="J121" s="655"/>
      <c r="K121" s="655"/>
      <c r="L121" s="655"/>
      <c r="M121" s="146">
        <v>10</v>
      </c>
      <c r="N121" s="146">
        <v>3</v>
      </c>
      <c r="O121" s="146">
        <v>3</v>
      </c>
      <c r="P121" s="146">
        <v>9</v>
      </c>
      <c r="S121" s="99" t="s">
        <v>959</v>
      </c>
    </row>
    <row r="122" spans="1:19" ht="19.5" thickBot="1" x14ac:dyDescent="0.25">
      <c r="A122" s="932"/>
      <c r="B122" s="928"/>
      <c r="C122" s="409">
        <v>13</v>
      </c>
      <c r="D122" s="161" t="s">
        <v>223</v>
      </c>
      <c r="E122" s="392"/>
      <c r="F122" s="655">
        <f t="shared" si="16"/>
        <v>25.005420000000001</v>
      </c>
      <c r="G122" s="655"/>
      <c r="H122" s="655"/>
      <c r="I122" s="655"/>
      <c r="J122" s="655"/>
      <c r="K122" s="655"/>
      <c r="L122" s="655"/>
      <c r="M122" s="146">
        <v>25</v>
      </c>
      <c r="N122" s="146">
        <v>23</v>
      </c>
      <c r="O122" s="146">
        <v>25</v>
      </c>
      <c r="P122" s="146">
        <v>13</v>
      </c>
    </row>
    <row r="123" spans="1:19" ht="17.25" customHeight="1" thickBot="1" x14ac:dyDescent="0.25">
      <c r="A123" s="932"/>
      <c r="B123" s="928"/>
      <c r="C123" s="409">
        <v>14</v>
      </c>
      <c r="D123" s="161" t="s">
        <v>224</v>
      </c>
      <c r="E123" s="392"/>
      <c r="F123" s="655">
        <f t="shared" si="16"/>
        <v>1.37016</v>
      </c>
      <c r="G123" s="655"/>
      <c r="H123" s="655"/>
      <c r="I123" s="655"/>
      <c r="J123" s="655"/>
      <c r="K123" s="655"/>
      <c r="L123" s="655"/>
      <c r="M123" s="146">
        <v>2</v>
      </c>
      <c r="N123" s="146">
        <v>1</v>
      </c>
      <c r="O123" s="146">
        <v>1</v>
      </c>
      <c r="P123" s="146">
        <v>1</v>
      </c>
    </row>
    <row r="124" spans="1:19" ht="17.25" customHeight="1" thickBot="1" x14ac:dyDescent="0.25">
      <c r="A124" s="932"/>
      <c r="B124" s="928"/>
      <c r="C124" s="409">
        <v>15</v>
      </c>
      <c r="D124" s="161" t="s">
        <v>904</v>
      </c>
      <c r="E124" s="392"/>
      <c r="F124" s="655">
        <f t="shared" si="16"/>
        <v>0.68508000000000002</v>
      </c>
      <c r="G124" s="655"/>
      <c r="H124" s="655"/>
      <c r="I124" s="655"/>
      <c r="J124" s="655"/>
      <c r="K124" s="655"/>
      <c r="L124" s="655"/>
      <c r="M124" s="146">
        <v>2</v>
      </c>
      <c r="N124" s="146">
        <v>0</v>
      </c>
      <c r="O124" s="146">
        <v>0</v>
      </c>
      <c r="P124" s="146">
        <v>2</v>
      </c>
    </row>
    <row r="125" spans="1:19" ht="19.5" thickBot="1" x14ac:dyDescent="0.25">
      <c r="A125" s="932"/>
      <c r="B125" s="928"/>
      <c r="C125" s="409">
        <v>16</v>
      </c>
      <c r="D125" s="161" t="s">
        <v>225</v>
      </c>
      <c r="E125" s="392"/>
      <c r="F125" s="655">
        <f t="shared" si="16"/>
        <v>0</v>
      </c>
      <c r="G125" s="655"/>
      <c r="H125" s="655"/>
      <c r="I125" s="655"/>
      <c r="J125" s="655"/>
      <c r="K125" s="655"/>
      <c r="L125" s="655"/>
      <c r="M125" s="146">
        <v>0</v>
      </c>
      <c r="N125" s="146">
        <v>0</v>
      </c>
      <c r="O125" s="146">
        <v>0</v>
      </c>
      <c r="P125" s="146">
        <v>0</v>
      </c>
    </row>
    <row r="126" spans="1:19" ht="19.5" thickBot="1" x14ac:dyDescent="0.3">
      <c r="A126" s="932"/>
      <c r="B126" s="928"/>
      <c r="C126" s="413" t="s">
        <v>1689</v>
      </c>
      <c r="D126" s="161" t="s">
        <v>1659</v>
      </c>
      <c r="E126" s="416"/>
      <c r="F126" s="416"/>
      <c r="G126" s="416"/>
      <c r="H126" s="416"/>
      <c r="I126" s="416"/>
      <c r="J126" s="416"/>
      <c r="K126" s="416"/>
      <c r="L126" s="416"/>
      <c r="M126" s="183"/>
      <c r="N126" s="182"/>
      <c r="O126" s="182"/>
      <c r="P126" s="182"/>
    </row>
    <row r="127" spans="1:19" ht="19.5" thickBot="1" x14ac:dyDescent="0.25">
      <c r="A127" s="932"/>
      <c r="B127" s="928"/>
      <c r="C127" s="409"/>
      <c r="D127" s="3" t="s">
        <v>1187</v>
      </c>
      <c r="E127" s="370"/>
      <c r="F127" s="370"/>
      <c r="G127" s="370"/>
      <c r="H127" s="370"/>
      <c r="I127" s="370"/>
      <c r="J127" s="370"/>
      <c r="K127" s="370"/>
      <c r="L127" s="370"/>
      <c r="M127" s="1">
        <f>SUM(M118:M126)</f>
        <v>78</v>
      </c>
      <c r="N127" s="1">
        <f>SUM(N118:N126)</f>
        <v>72</v>
      </c>
      <c r="O127" s="1">
        <f>SUM(O118:O126)</f>
        <v>54</v>
      </c>
      <c r="P127" s="1">
        <f>SUM(P118:P126)</f>
        <v>37</v>
      </c>
      <c r="Q127" s="192"/>
    </row>
    <row r="128" spans="1:19" ht="19.5" thickBot="1" x14ac:dyDescent="0.25">
      <c r="A128" s="932"/>
      <c r="B128" s="928"/>
      <c r="C128" s="409"/>
      <c r="D128" s="3" t="s">
        <v>1188</v>
      </c>
      <c r="E128" s="370"/>
      <c r="F128" s="370"/>
      <c r="G128" s="370"/>
      <c r="H128" s="370"/>
      <c r="I128" s="370"/>
      <c r="J128" s="370"/>
      <c r="K128" s="370"/>
      <c r="L128" s="370"/>
      <c r="M128" s="130">
        <f t="shared" ref="M128:O128" si="17">(M127*1.73*220*0.9)/1000</f>
        <v>26.718119999999999</v>
      </c>
      <c r="N128" s="130">
        <f t="shared" si="17"/>
        <v>24.662880000000001</v>
      </c>
      <c r="O128" s="130">
        <f t="shared" si="17"/>
        <v>18.497160000000004</v>
      </c>
      <c r="P128" s="131"/>
      <c r="Q128" s="192"/>
    </row>
    <row r="129" spans="1:17" ht="18.75" thickBot="1" x14ac:dyDescent="0.25">
      <c r="A129" s="932"/>
      <c r="B129" s="928"/>
      <c r="C129" s="409"/>
      <c r="D129" s="3" t="s">
        <v>1189</v>
      </c>
      <c r="E129" s="371"/>
      <c r="F129" s="371"/>
      <c r="G129" s="371"/>
      <c r="H129" s="371"/>
      <c r="I129" s="371"/>
      <c r="J129" s="371"/>
      <c r="K129" s="371"/>
      <c r="L129" s="371"/>
      <c r="M129" s="869">
        <f>(M128+N128+O128)</f>
        <v>69.878160000000008</v>
      </c>
      <c r="N129" s="870"/>
      <c r="O129" s="870"/>
      <c r="P129" s="871"/>
      <c r="Q129" s="192"/>
    </row>
    <row r="130" spans="1:17" ht="19.5" thickBot="1" x14ac:dyDescent="0.25">
      <c r="A130" s="932"/>
      <c r="B130" s="928"/>
      <c r="C130" s="414"/>
      <c r="D130" s="898"/>
      <c r="E130" s="926"/>
      <c r="F130" s="926"/>
      <c r="G130" s="926"/>
      <c r="H130" s="926"/>
      <c r="I130" s="926"/>
      <c r="J130" s="926"/>
      <c r="K130" s="926"/>
      <c r="L130" s="926"/>
      <c r="M130" s="899"/>
      <c r="N130" s="899"/>
      <c r="O130" s="899"/>
      <c r="P130" s="900"/>
    </row>
    <row r="131" spans="1:17" ht="36.75" thickBot="1" x14ac:dyDescent="0.25">
      <c r="A131" s="932"/>
      <c r="B131" s="928"/>
      <c r="C131" s="364" t="s">
        <v>1309</v>
      </c>
      <c r="D131" s="123" t="s">
        <v>1200</v>
      </c>
      <c r="E131" s="367" t="s">
        <v>1308</v>
      </c>
      <c r="F131" s="475" t="s">
        <v>1381</v>
      </c>
      <c r="G131" s="475" t="s">
        <v>1415</v>
      </c>
      <c r="H131" s="681" t="s">
        <v>1416</v>
      </c>
      <c r="I131" s="475" t="s">
        <v>1417</v>
      </c>
      <c r="J131" s="681" t="s">
        <v>1319</v>
      </c>
      <c r="K131" s="475" t="s">
        <v>1418</v>
      </c>
      <c r="L131" s="475" t="s">
        <v>1419</v>
      </c>
      <c r="M131" s="154" t="str">
        <f>'Данные по ТП'!C66</f>
        <v>ТМ-630/10</v>
      </c>
      <c r="N131" s="125" t="s">
        <v>1225</v>
      </c>
      <c r="O131" s="124" t="s">
        <v>5</v>
      </c>
      <c r="P131" s="126">
        <f>'Данные по ТП'!F66</f>
        <v>486619</v>
      </c>
    </row>
    <row r="132" spans="1:17" ht="19.5" thickBot="1" x14ac:dyDescent="0.25">
      <c r="A132" s="932"/>
      <c r="B132" s="928"/>
      <c r="C132" s="409">
        <v>1</v>
      </c>
      <c r="D132" s="161" t="s">
        <v>905</v>
      </c>
      <c r="E132" s="392"/>
      <c r="F132" s="655">
        <f>((O132*1.73*220*0.9)/1000)+((N132*1.73*220*0.9)/1000)+((M132*1.73*220*0.9)/1000)</f>
        <v>23.635259999999999</v>
      </c>
      <c r="G132" s="845">
        <v>249</v>
      </c>
      <c r="H132" s="845">
        <v>246</v>
      </c>
      <c r="I132" s="845">
        <v>246</v>
      </c>
      <c r="J132" s="845">
        <v>431</v>
      </c>
      <c r="K132" s="845">
        <v>428</v>
      </c>
      <c r="L132" s="845">
        <v>426</v>
      </c>
      <c r="M132" s="146">
        <v>16</v>
      </c>
      <c r="N132" s="146">
        <v>28</v>
      </c>
      <c r="O132" s="146">
        <v>25</v>
      </c>
      <c r="P132" s="146">
        <v>14</v>
      </c>
    </row>
    <row r="133" spans="1:17" ht="19.5" thickBot="1" x14ac:dyDescent="0.25">
      <c r="A133" s="932"/>
      <c r="B133" s="928"/>
      <c r="C133" s="409">
        <v>2</v>
      </c>
      <c r="D133" s="161" t="s">
        <v>906</v>
      </c>
      <c r="E133" s="392"/>
      <c r="F133" s="655">
        <f t="shared" ref="F133:F139" si="18">((O133*1.73*220*0.9)/1000)+((N133*1.73*220*0.9)/1000)+((M133*1.73*220*0.9)/1000)</f>
        <v>0</v>
      </c>
      <c r="G133" s="846"/>
      <c r="H133" s="846"/>
      <c r="I133" s="846"/>
      <c r="J133" s="846"/>
      <c r="K133" s="846"/>
      <c r="L133" s="846"/>
      <c r="M133" s="146">
        <v>0</v>
      </c>
      <c r="N133" s="146">
        <v>0</v>
      </c>
      <c r="O133" s="146">
        <v>0</v>
      </c>
      <c r="P133" s="146">
        <v>0</v>
      </c>
    </row>
    <row r="134" spans="1:17" ht="19.5" thickBot="1" x14ac:dyDescent="0.25">
      <c r="A134" s="932"/>
      <c r="B134" s="928"/>
      <c r="C134" s="409">
        <v>3</v>
      </c>
      <c r="D134" s="161" t="s">
        <v>226</v>
      </c>
      <c r="E134" s="392"/>
      <c r="F134" s="655">
        <f t="shared" si="18"/>
        <v>0</v>
      </c>
      <c r="G134" s="655"/>
      <c r="H134" s="655"/>
      <c r="I134" s="655"/>
      <c r="J134" s="655"/>
      <c r="K134" s="655"/>
      <c r="L134" s="655"/>
      <c r="M134" s="146">
        <v>0</v>
      </c>
      <c r="N134" s="146">
        <v>0</v>
      </c>
      <c r="O134" s="146">
        <v>0</v>
      </c>
      <c r="P134" s="146">
        <v>0</v>
      </c>
    </row>
    <row r="135" spans="1:17" ht="19.5" thickBot="1" x14ac:dyDescent="0.25">
      <c r="A135" s="932"/>
      <c r="B135" s="928"/>
      <c r="C135" s="409">
        <v>4</v>
      </c>
      <c r="D135" s="161" t="s">
        <v>227</v>
      </c>
      <c r="E135" s="392"/>
      <c r="F135" s="655">
        <f t="shared" si="18"/>
        <v>0</v>
      </c>
      <c r="G135" s="655"/>
      <c r="H135" s="655"/>
      <c r="I135" s="655"/>
      <c r="J135" s="655"/>
      <c r="K135" s="655"/>
      <c r="L135" s="655"/>
      <c r="M135" s="146">
        <v>0</v>
      </c>
      <c r="N135" s="146">
        <v>0</v>
      </c>
      <c r="O135" s="146">
        <v>0</v>
      </c>
      <c r="P135" s="146">
        <v>0</v>
      </c>
    </row>
    <row r="136" spans="1:17" ht="19.5" thickBot="1" x14ac:dyDescent="0.25">
      <c r="A136" s="932"/>
      <c r="B136" s="928"/>
      <c r="C136" s="409">
        <v>5</v>
      </c>
      <c r="D136" s="161" t="s">
        <v>1623</v>
      </c>
      <c r="E136" s="392"/>
      <c r="F136" s="655">
        <f t="shared" si="18"/>
        <v>0.68508000000000002</v>
      </c>
      <c r="G136" s="655"/>
      <c r="H136" s="655"/>
      <c r="I136" s="655"/>
      <c r="J136" s="655"/>
      <c r="K136" s="655"/>
      <c r="L136" s="655"/>
      <c r="M136" s="146">
        <v>0</v>
      </c>
      <c r="N136" s="146">
        <v>0</v>
      </c>
      <c r="O136" s="146">
        <v>2</v>
      </c>
      <c r="P136" s="146">
        <v>1</v>
      </c>
    </row>
    <row r="137" spans="1:17" ht="19.5" thickBot="1" x14ac:dyDescent="0.25">
      <c r="A137" s="932"/>
      <c r="B137" s="928"/>
      <c r="C137" s="409">
        <v>6</v>
      </c>
      <c r="D137" s="161" t="s">
        <v>228</v>
      </c>
      <c r="E137" s="392"/>
      <c r="F137" s="655">
        <f t="shared" si="18"/>
        <v>14.044139999999999</v>
      </c>
      <c r="G137" s="655"/>
      <c r="H137" s="655"/>
      <c r="I137" s="655"/>
      <c r="J137" s="655"/>
      <c r="K137" s="655"/>
      <c r="L137" s="655"/>
      <c r="M137" s="146">
        <v>14</v>
      </c>
      <c r="N137" s="146">
        <v>20</v>
      </c>
      <c r="O137" s="146">
        <v>7</v>
      </c>
      <c r="P137" s="146">
        <v>5</v>
      </c>
    </row>
    <row r="138" spans="1:17" ht="19.5" thickBot="1" x14ac:dyDescent="0.25">
      <c r="A138" s="932"/>
      <c r="B138" s="928"/>
      <c r="C138" s="409">
        <v>8</v>
      </c>
      <c r="D138" s="161" t="s">
        <v>229</v>
      </c>
      <c r="E138" s="392"/>
      <c r="F138" s="655">
        <f t="shared" si="18"/>
        <v>43.845120000000001</v>
      </c>
      <c r="G138" s="655"/>
      <c r="H138" s="655"/>
      <c r="I138" s="655"/>
      <c r="J138" s="655"/>
      <c r="K138" s="655"/>
      <c r="L138" s="655"/>
      <c r="M138" s="146">
        <v>25</v>
      </c>
      <c r="N138" s="146">
        <v>39</v>
      </c>
      <c r="O138" s="146">
        <v>64</v>
      </c>
      <c r="P138" s="146">
        <v>37</v>
      </c>
    </row>
    <row r="139" spans="1:17" ht="19.5" thickBot="1" x14ac:dyDescent="0.25">
      <c r="A139" s="932"/>
      <c r="B139" s="928"/>
      <c r="C139" s="409" t="s">
        <v>1320</v>
      </c>
      <c r="D139" s="161" t="s">
        <v>1570</v>
      </c>
      <c r="E139" s="392"/>
      <c r="F139" s="392">
        <f t="shared" si="18"/>
        <v>4.7955599999999992</v>
      </c>
      <c r="G139" s="392"/>
      <c r="H139" s="392"/>
      <c r="I139" s="392"/>
      <c r="J139" s="392"/>
      <c r="K139" s="392"/>
      <c r="L139" s="392"/>
      <c r="M139" s="146">
        <v>14</v>
      </c>
      <c r="N139" s="146">
        <v>0</v>
      </c>
      <c r="O139" s="146">
        <v>0</v>
      </c>
      <c r="P139" s="146">
        <v>14</v>
      </c>
    </row>
    <row r="140" spans="1:17" ht="19.5" thickBot="1" x14ac:dyDescent="0.25">
      <c r="A140" s="932"/>
      <c r="B140" s="928"/>
      <c r="C140" s="409">
        <v>7</v>
      </c>
      <c r="D140" s="161" t="s">
        <v>1691</v>
      </c>
      <c r="E140" s="392"/>
      <c r="F140" s="392"/>
      <c r="G140" s="392"/>
      <c r="H140" s="392"/>
      <c r="I140" s="392"/>
      <c r="J140" s="392"/>
      <c r="K140" s="392"/>
      <c r="L140" s="392"/>
      <c r="M140" s="146">
        <v>8</v>
      </c>
      <c r="N140" s="146">
        <v>3</v>
      </c>
      <c r="O140" s="146">
        <v>1</v>
      </c>
      <c r="P140" s="146">
        <v>4</v>
      </c>
    </row>
    <row r="141" spans="1:17" ht="19.5" thickBot="1" x14ac:dyDescent="0.25">
      <c r="A141" s="932"/>
      <c r="B141" s="928"/>
      <c r="C141" s="409"/>
      <c r="D141" s="161"/>
      <c r="E141" s="392"/>
      <c r="F141" s="392"/>
      <c r="G141" s="392"/>
      <c r="H141" s="392"/>
      <c r="I141" s="392"/>
      <c r="J141" s="392"/>
      <c r="K141" s="392"/>
      <c r="L141" s="392"/>
      <c r="M141" s="146"/>
      <c r="N141" s="146"/>
      <c r="O141" s="146"/>
      <c r="P141" s="146"/>
    </row>
    <row r="142" spans="1:17" ht="18.75" thickBot="1" x14ac:dyDescent="0.3">
      <c r="A142" s="932"/>
      <c r="B142" s="928"/>
      <c r="C142" s="413"/>
      <c r="D142" s="182"/>
      <c r="E142" s="416"/>
      <c r="F142" s="416"/>
      <c r="G142" s="416"/>
      <c r="H142" s="416"/>
      <c r="I142" s="416"/>
      <c r="J142" s="416"/>
      <c r="K142" s="416"/>
      <c r="L142" s="416"/>
      <c r="M142" s="183"/>
      <c r="N142" s="182"/>
      <c r="O142" s="182"/>
      <c r="P142" s="182"/>
    </row>
    <row r="143" spans="1:17" ht="19.5" thickBot="1" x14ac:dyDescent="0.25">
      <c r="A143" s="932"/>
      <c r="B143" s="928"/>
      <c r="C143" s="409"/>
      <c r="D143" s="3" t="s">
        <v>1186</v>
      </c>
      <c r="E143" s="370"/>
      <c r="F143" s="370"/>
      <c r="G143" s="370"/>
      <c r="H143" s="370"/>
      <c r="I143" s="370"/>
      <c r="J143" s="370"/>
      <c r="K143" s="370"/>
      <c r="L143" s="370"/>
      <c r="M143" s="1">
        <f>SUM(M132:M142)</f>
        <v>77</v>
      </c>
      <c r="N143" s="1">
        <f>SUM(N132:N142)</f>
        <v>90</v>
      </c>
      <c r="O143" s="1">
        <f>SUM(O132:O142)</f>
        <v>99</v>
      </c>
      <c r="P143" s="1">
        <f>SUM(P132:P142)</f>
        <v>75</v>
      </c>
      <c r="Q143" s="192"/>
    </row>
    <row r="144" spans="1:17" ht="19.5" thickBot="1" x14ac:dyDescent="0.25">
      <c r="A144" s="932"/>
      <c r="B144" s="928"/>
      <c r="C144" s="409"/>
      <c r="D144" s="3" t="s">
        <v>1188</v>
      </c>
      <c r="E144" s="370"/>
      <c r="F144" s="370"/>
      <c r="G144" s="370"/>
      <c r="H144" s="370"/>
      <c r="I144" s="370"/>
      <c r="J144" s="370"/>
      <c r="K144" s="370"/>
      <c r="L144" s="370"/>
      <c r="M144" s="130">
        <f t="shared" ref="M144:O144" si="19">(M143*1.73*220*0.9)/1000</f>
        <v>26.375580000000003</v>
      </c>
      <c r="N144" s="130">
        <f t="shared" si="19"/>
        <v>30.828600000000002</v>
      </c>
      <c r="O144" s="130">
        <f t="shared" si="19"/>
        <v>33.911459999999998</v>
      </c>
      <c r="P144" s="131"/>
    </row>
    <row r="145" spans="1:17" ht="18.75" thickBot="1" x14ac:dyDescent="0.25">
      <c r="A145" s="932"/>
      <c r="B145" s="928"/>
      <c r="C145" s="409"/>
      <c r="D145" s="3" t="s">
        <v>1190</v>
      </c>
      <c r="E145" s="371"/>
      <c r="F145" s="371"/>
      <c r="G145" s="371"/>
      <c r="H145" s="371"/>
      <c r="I145" s="371"/>
      <c r="J145" s="371"/>
      <c r="K145" s="371"/>
      <c r="L145" s="371"/>
      <c r="M145" s="869">
        <f>(M144+N144+O144)</f>
        <v>91.115640000000013</v>
      </c>
      <c r="N145" s="870"/>
      <c r="O145" s="870"/>
      <c r="P145" s="871"/>
    </row>
    <row r="146" spans="1:17" ht="19.5" thickBot="1" x14ac:dyDescent="0.25">
      <c r="A146" s="932"/>
      <c r="B146" s="928"/>
      <c r="C146" s="409"/>
      <c r="D146" s="41" t="s">
        <v>264</v>
      </c>
      <c r="E146" s="376"/>
      <c r="F146" s="376"/>
      <c r="G146" s="376"/>
      <c r="H146" s="376"/>
      <c r="I146" s="376"/>
      <c r="J146" s="376"/>
      <c r="K146" s="376"/>
      <c r="L146" s="376"/>
      <c r="M146" s="18"/>
      <c r="N146" s="18"/>
      <c r="O146" s="18"/>
      <c r="P146" s="18"/>
    </row>
    <row r="147" spans="1:17" ht="19.5" thickBot="1" x14ac:dyDescent="0.25">
      <c r="A147" s="933"/>
      <c r="B147" s="929"/>
      <c r="C147" s="413"/>
      <c r="D147" s="42" t="s">
        <v>53</v>
      </c>
      <c r="E147" s="375"/>
      <c r="F147" s="375"/>
      <c r="G147" s="375"/>
      <c r="H147" s="375"/>
      <c r="I147" s="375"/>
      <c r="J147" s="375"/>
      <c r="K147" s="375"/>
      <c r="L147" s="375"/>
      <c r="M147" s="43">
        <f>M143+M127</f>
        <v>155</v>
      </c>
      <c r="N147" s="43">
        <f>N143+N127</f>
        <v>162</v>
      </c>
      <c r="O147" s="43">
        <f>O143+O127</f>
        <v>153</v>
      </c>
      <c r="P147" s="43">
        <f>P143+P127</f>
        <v>112</v>
      </c>
    </row>
    <row r="148" spans="1:17" ht="37.5" customHeight="1" thickBot="1" x14ac:dyDescent="0.25">
      <c r="A148" s="608"/>
      <c r="B148" s="608"/>
      <c r="C148" s="609"/>
      <c r="D148" s="611" t="str">
        <f>HYPERLINK("#Оглавление!h8","&lt;&lt;&lt;&lt;&lt;")</f>
        <v>&lt;&lt;&lt;&lt;&lt;</v>
      </c>
      <c r="E148" s="609"/>
      <c r="F148" s="609"/>
      <c r="G148" s="609"/>
      <c r="H148" s="609"/>
      <c r="I148" s="609"/>
      <c r="J148" s="609"/>
      <c r="K148" s="609"/>
      <c r="L148" s="609"/>
      <c r="M148" s="608"/>
      <c r="N148" s="608"/>
      <c r="O148" s="608"/>
      <c r="P148" s="608"/>
    </row>
    <row r="149" spans="1:17" ht="36.75" thickBot="1" x14ac:dyDescent="0.25">
      <c r="A149" s="181">
        <v>44874</v>
      </c>
      <c r="B149" s="23"/>
      <c r="C149" s="364" t="s">
        <v>1309</v>
      </c>
      <c r="D149" s="123" t="s">
        <v>1224</v>
      </c>
      <c r="E149" s="367" t="s">
        <v>1308</v>
      </c>
      <c r="F149" s="475" t="s">
        <v>1381</v>
      </c>
      <c r="G149" s="475" t="s">
        <v>1415</v>
      </c>
      <c r="H149" s="681" t="s">
        <v>1416</v>
      </c>
      <c r="I149" s="475" t="s">
        <v>1417</v>
      </c>
      <c r="J149" s="681" t="s">
        <v>1319</v>
      </c>
      <c r="K149" s="475" t="s">
        <v>1418</v>
      </c>
      <c r="L149" s="475" t="s">
        <v>1419</v>
      </c>
      <c r="M149" s="154" t="str">
        <f>'Данные по ТП'!C67</f>
        <v>ТМ-400/10</v>
      </c>
      <c r="N149" s="125" t="s">
        <v>1225</v>
      </c>
      <c r="O149" s="124" t="s">
        <v>5</v>
      </c>
      <c r="P149" s="126">
        <f>'Данные по ТП'!F67</f>
        <v>10654</v>
      </c>
    </row>
    <row r="150" spans="1:17" ht="19.5" thickBot="1" x14ac:dyDescent="0.25">
      <c r="A150" s="850" t="s">
        <v>1717</v>
      </c>
      <c r="B150" s="872" t="s">
        <v>266</v>
      </c>
      <c r="C150" s="378">
        <v>1</v>
      </c>
      <c r="D150" s="161" t="s">
        <v>230</v>
      </c>
      <c r="E150" s="392"/>
      <c r="F150" s="655">
        <f>((O150*1.73*220*0.9)/1000)+((N150*1.73*220*0.9)/1000)+((M150*1.73*220*0.9)/1000)</f>
        <v>0</v>
      </c>
      <c r="G150" s="845"/>
      <c r="H150" s="845"/>
      <c r="I150" s="845"/>
      <c r="J150" s="845"/>
      <c r="K150" s="845"/>
      <c r="L150" s="845"/>
      <c r="M150" s="146"/>
      <c r="N150" s="146"/>
      <c r="O150" s="146"/>
      <c r="P150" s="146"/>
    </row>
    <row r="151" spans="1:17" ht="19.5" thickBot="1" x14ac:dyDescent="0.25">
      <c r="A151" s="862"/>
      <c r="B151" s="886"/>
      <c r="C151" s="378">
        <v>2</v>
      </c>
      <c r="D151" s="161"/>
      <c r="E151" s="392"/>
      <c r="F151" s="655">
        <f t="shared" ref="F151:F158" si="20">((O151*1.73*220*0.9)/1000)+((N151*1.73*220*0.9)/1000)+((M151*1.73*220*0.9)/1000)</f>
        <v>0</v>
      </c>
      <c r="G151" s="846"/>
      <c r="H151" s="846"/>
      <c r="I151" s="846"/>
      <c r="J151" s="846"/>
      <c r="K151" s="846"/>
      <c r="L151" s="846"/>
      <c r="M151" s="146"/>
      <c r="N151" s="146"/>
      <c r="O151" s="146"/>
      <c r="P151" s="146"/>
    </row>
    <row r="152" spans="1:17" ht="19.5" thickBot="1" x14ac:dyDescent="0.25">
      <c r="A152" s="932"/>
      <c r="B152" s="896"/>
      <c r="C152" s="378">
        <v>3</v>
      </c>
      <c r="D152" s="161" t="s">
        <v>907</v>
      </c>
      <c r="E152" s="392"/>
      <c r="F152" s="655">
        <f t="shared" si="20"/>
        <v>0</v>
      </c>
      <c r="G152" s="655"/>
      <c r="H152" s="655"/>
      <c r="I152" s="655"/>
      <c r="J152" s="655"/>
      <c r="K152" s="655"/>
      <c r="L152" s="655"/>
      <c r="M152" s="146">
        <v>0</v>
      </c>
      <c r="N152" s="146">
        <v>0</v>
      </c>
      <c r="O152" s="146">
        <v>0</v>
      </c>
      <c r="P152" s="146">
        <v>0</v>
      </c>
    </row>
    <row r="153" spans="1:17" ht="19.5" thickBot="1" x14ac:dyDescent="0.25">
      <c r="A153" s="932"/>
      <c r="B153" s="896"/>
      <c r="C153" s="378">
        <v>4</v>
      </c>
      <c r="D153" s="161" t="s">
        <v>231</v>
      </c>
      <c r="E153" s="392"/>
      <c r="F153" s="655">
        <f t="shared" si="20"/>
        <v>0</v>
      </c>
      <c r="G153" s="655"/>
      <c r="H153" s="655"/>
      <c r="I153" s="655"/>
      <c r="J153" s="655"/>
      <c r="K153" s="655"/>
      <c r="L153" s="655"/>
      <c r="M153" s="146">
        <v>0</v>
      </c>
      <c r="N153" s="146">
        <v>0</v>
      </c>
      <c r="O153" s="146">
        <v>0</v>
      </c>
      <c r="P153" s="146">
        <v>0</v>
      </c>
    </row>
    <row r="154" spans="1:17" ht="19.5" thickBot="1" x14ac:dyDescent="0.25">
      <c r="A154" s="932"/>
      <c r="B154" s="896"/>
      <c r="C154" s="378">
        <v>5</v>
      </c>
      <c r="D154" s="161" t="s">
        <v>232</v>
      </c>
      <c r="E154" s="392"/>
      <c r="F154" s="655">
        <f t="shared" si="20"/>
        <v>0</v>
      </c>
      <c r="G154" s="655"/>
      <c r="H154" s="655"/>
      <c r="I154" s="655"/>
      <c r="J154" s="655"/>
      <c r="K154" s="655"/>
      <c r="L154" s="655"/>
      <c r="M154" s="146">
        <v>0</v>
      </c>
      <c r="N154" s="146">
        <v>0</v>
      </c>
      <c r="O154" s="146">
        <v>0</v>
      </c>
      <c r="P154" s="146">
        <v>0</v>
      </c>
    </row>
    <row r="155" spans="1:17" ht="38.25" thickBot="1" x14ac:dyDescent="0.25">
      <c r="A155" s="932"/>
      <c r="B155" s="896"/>
      <c r="C155" s="378">
        <v>6</v>
      </c>
      <c r="D155" s="161" t="s">
        <v>1514</v>
      </c>
      <c r="E155" s="392"/>
      <c r="F155" s="655">
        <f t="shared" si="20"/>
        <v>25.347959999999997</v>
      </c>
      <c r="G155" s="655"/>
      <c r="H155" s="655"/>
      <c r="I155" s="655"/>
      <c r="J155" s="655"/>
      <c r="K155" s="655"/>
      <c r="L155" s="655"/>
      <c r="M155" s="146">
        <v>31</v>
      </c>
      <c r="N155" s="146">
        <v>15</v>
      </c>
      <c r="O155" s="146">
        <v>28</v>
      </c>
      <c r="P155" s="146">
        <v>14</v>
      </c>
    </row>
    <row r="156" spans="1:17" ht="19.5" thickBot="1" x14ac:dyDescent="0.25">
      <c r="A156" s="932"/>
      <c r="B156" s="896"/>
      <c r="C156" s="378">
        <v>7</v>
      </c>
      <c r="D156" s="161" t="s">
        <v>233</v>
      </c>
      <c r="E156" s="392"/>
      <c r="F156" s="655">
        <f t="shared" si="20"/>
        <v>10.276199999999999</v>
      </c>
      <c r="G156" s="655"/>
      <c r="H156" s="655"/>
      <c r="I156" s="655"/>
      <c r="J156" s="655"/>
      <c r="K156" s="655"/>
      <c r="L156" s="655"/>
      <c r="M156" s="146">
        <v>10</v>
      </c>
      <c r="N156" s="146">
        <v>7</v>
      </c>
      <c r="O156" s="146">
        <v>13</v>
      </c>
      <c r="P156" s="146">
        <v>1</v>
      </c>
    </row>
    <row r="157" spans="1:17" ht="19.5" thickBot="1" x14ac:dyDescent="0.25">
      <c r="A157" s="932"/>
      <c r="B157" s="896"/>
      <c r="C157" s="378">
        <v>8</v>
      </c>
      <c r="D157" s="161" t="s">
        <v>908</v>
      </c>
      <c r="E157" s="392"/>
      <c r="F157" s="655">
        <f t="shared" si="20"/>
        <v>38.36448</v>
      </c>
      <c r="G157" s="655"/>
      <c r="H157" s="655"/>
      <c r="I157" s="655"/>
      <c r="J157" s="655"/>
      <c r="K157" s="655"/>
      <c r="L157" s="655"/>
      <c r="M157" s="146">
        <v>35</v>
      </c>
      <c r="N157" s="146">
        <v>51</v>
      </c>
      <c r="O157" s="146">
        <v>26</v>
      </c>
      <c r="P157" s="146">
        <v>17</v>
      </c>
    </row>
    <row r="158" spans="1:17" ht="18.75" thickBot="1" x14ac:dyDescent="0.3">
      <c r="A158" s="932"/>
      <c r="B158" s="896"/>
      <c r="C158" s="383"/>
      <c r="D158" s="182"/>
      <c r="E158" s="416"/>
      <c r="F158" s="655">
        <f t="shared" si="20"/>
        <v>0</v>
      </c>
      <c r="G158" s="655"/>
      <c r="H158" s="655"/>
      <c r="I158" s="655"/>
      <c r="J158" s="655"/>
      <c r="K158" s="655"/>
      <c r="L158" s="655"/>
      <c r="M158" s="183"/>
      <c r="N158" s="182"/>
      <c r="O158" s="182"/>
      <c r="P158" s="182"/>
    </row>
    <row r="159" spans="1:17" ht="19.5" thickBot="1" x14ac:dyDescent="0.25">
      <c r="A159" s="932"/>
      <c r="B159" s="896"/>
      <c r="C159" s="378"/>
      <c r="D159" s="3" t="s">
        <v>1187</v>
      </c>
      <c r="E159" s="370"/>
      <c r="F159" s="370"/>
      <c r="G159" s="370"/>
      <c r="H159" s="370"/>
      <c r="I159" s="370"/>
      <c r="J159" s="370"/>
      <c r="K159" s="370"/>
      <c r="L159" s="370"/>
      <c r="M159" s="1">
        <f>SUM(M152:M158)</f>
        <v>76</v>
      </c>
      <c r="N159" s="1">
        <f>SUM(N152:N158)</f>
        <v>73</v>
      </c>
      <c r="O159" s="1">
        <f>SUM(O152:O158)</f>
        <v>67</v>
      </c>
      <c r="P159" s="1">
        <f>SUM(P152:P158)</f>
        <v>32</v>
      </c>
      <c r="Q159" s="192"/>
    </row>
    <row r="160" spans="1:17" ht="19.5" thickBot="1" x14ac:dyDescent="0.25">
      <c r="A160" s="932"/>
      <c r="B160" s="896"/>
      <c r="C160" s="378"/>
      <c r="D160" s="3" t="s">
        <v>1188</v>
      </c>
      <c r="E160" s="370"/>
      <c r="F160" s="370"/>
      <c r="G160" s="370"/>
      <c r="H160" s="370"/>
      <c r="I160" s="370"/>
      <c r="J160" s="370"/>
      <c r="K160" s="370"/>
      <c r="L160" s="370"/>
      <c r="M160" s="130">
        <f t="shared" ref="M160:O160" si="21">(M159*1.73*220*0.9)/1000</f>
        <v>26.03304</v>
      </c>
      <c r="N160" s="130">
        <f t="shared" si="21"/>
        <v>25.005419999999997</v>
      </c>
      <c r="O160" s="130">
        <f t="shared" si="21"/>
        <v>22.95018</v>
      </c>
      <c r="P160" s="131"/>
      <c r="Q160" s="192"/>
    </row>
    <row r="161" spans="1:19" ht="18.75" thickBot="1" x14ac:dyDescent="0.25">
      <c r="A161" s="932"/>
      <c r="B161" s="896"/>
      <c r="C161" s="378"/>
      <c r="D161" s="3" t="s">
        <v>1189</v>
      </c>
      <c r="E161" s="371"/>
      <c r="F161" s="371"/>
      <c r="G161" s="371"/>
      <c r="H161" s="371"/>
      <c r="I161" s="371"/>
      <c r="J161" s="371"/>
      <c r="K161" s="371"/>
      <c r="L161" s="371"/>
      <c r="M161" s="869">
        <f>(M160+N160+O160)</f>
        <v>73.988640000000004</v>
      </c>
      <c r="N161" s="870"/>
      <c r="O161" s="870"/>
      <c r="P161" s="871"/>
      <c r="Q161" s="192"/>
    </row>
    <row r="162" spans="1:19" ht="19.5" thickBot="1" x14ac:dyDescent="0.25">
      <c r="A162" s="932"/>
      <c r="B162" s="896"/>
      <c r="C162" s="381"/>
      <c r="D162" s="934"/>
      <c r="E162" s="935"/>
      <c r="F162" s="935"/>
      <c r="G162" s="935"/>
      <c r="H162" s="935"/>
      <c r="I162" s="935"/>
      <c r="J162" s="935"/>
      <c r="K162" s="935"/>
      <c r="L162" s="935"/>
      <c r="M162" s="936"/>
      <c r="N162" s="936"/>
      <c r="O162" s="936"/>
      <c r="P162" s="937"/>
    </row>
    <row r="163" spans="1:19" ht="36.75" thickBot="1" x14ac:dyDescent="0.25">
      <c r="A163" s="932"/>
      <c r="B163" s="896"/>
      <c r="C163" s="364" t="s">
        <v>1309</v>
      </c>
      <c r="D163" s="123" t="s">
        <v>1200</v>
      </c>
      <c r="E163" s="367" t="s">
        <v>1308</v>
      </c>
      <c r="F163" s="475" t="s">
        <v>1381</v>
      </c>
      <c r="G163" s="475" t="s">
        <v>1415</v>
      </c>
      <c r="H163" s="681" t="s">
        <v>1416</v>
      </c>
      <c r="I163" s="475" t="s">
        <v>1417</v>
      </c>
      <c r="J163" s="681" t="s">
        <v>1319</v>
      </c>
      <c r="K163" s="475" t="s">
        <v>1418</v>
      </c>
      <c r="L163" s="475" t="s">
        <v>1419</v>
      </c>
      <c r="M163" s="154" t="str">
        <f>'Данные по ТП'!C68</f>
        <v>ТМ-400/10</v>
      </c>
      <c r="N163" s="125" t="s">
        <v>1225</v>
      </c>
      <c r="O163" s="124" t="s">
        <v>5</v>
      </c>
      <c r="P163" s="126">
        <f>'Данные по ТП'!F68</f>
        <v>4341</v>
      </c>
    </row>
    <row r="164" spans="1:19" ht="19.5" thickBot="1" x14ac:dyDescent="0.25">
      <c r="A164" s="932"/>
      <c r="B164" s="896"/>
      <c r="C164" s="378">
        <v>9</v>
      </c>
      <c r="D164" s="161" t="s">
        <v>217</v>
      </c>
      <c r="E164" s="392"/>
      <c r="F164" s="655">
        <f>((O164*1.73*220*0.9)/1000)+((N164*1.73*220*0.9)/1000)+((M164*1.73*220*0.9)/1000)</f>
        <v>0</v>
      </c>
      <c r="G164" s="845">
        <v>244</v>
      </c>
      <c r="H164" s="845">
        <v>241</v>
      </c>
      <c r="I164" s="845">
        <v>245</v>
      </c>
      <c r="J164" s="845">
        <v>420</v>
      </c>
      <c r="K164" s="845">
        <v>423</v>
      </c>
      <c r="L164" s="845">
        <v>421</v>
      </c>
      <c r="M164" s="146"/>
      <c r="N164" s="146"/>
      <c r="O164" s="146"/>
      <c r="P164" s="146"/>
    </row>
    <row r="165" spans="1:19" ht="19.5" thickBot="1" x14ac:dyDescent="0.25">
      <c r="A165" s="932"/>
      <c r="B165" s="896"/>
      <c r="C165" s="378">
        <v>10</v>
      </c>
      <c r="D165" s="161" t="s">
        <v>1515</v>
      </c>
      <c r="E165" s="392"/>
      <c r="F165" s="655">
        <f t="shared" ref="F165:F171" si="22">((O165*1.73*220*0.9)/1000)+((N165*1.73*220*0.9)/1000)+((M165*1.73*220*0.9)/1000)</f>
        <v>4.4530200000000004</v>
      </c>
      <c r="G165" s="846"/>
      <c r="H165" s="846"/>
      <c r="I165" s="846"/>
      <c r="J165" s="846"/>
      <c r="K165" s="846"/>
      <c r="L165" s="846"/>
      <c r="M165" s="146">
        <v>6</v>
      </c>
      <c r="N165" s="146">
        <v>5</v>
      </c>
      <c r="O165" s="146">
        <v>2</v>
      </c>
      <c r="P165" s="146">
        <v>19</v>
      </c>
      <c r="S165" s="157"/>
    </row>
    <row r="166" spans="1:19" ht="19.5" thickBot="1" x14ac:dyDescent="0.25">
      <c r="A166" s="932"/>
      <c r="B166" s="896"/>
      <c r="C166" s="378">
        <v>11</v>
      </c>
      <c r="D166" s="161" t="s">
        <v>234</v>
      </c>
      <c r="E166" s="392"/>
      <c r="F166" s="655">
        <f t="shared" si="22"/>
        <v>0</v>
      </c>
      <c r="G166" s="655"/>
      <c r="H166" s="655"/>
      <c r="I166" s="655"/>
      <c r="J166" s="655"/>
      <c r="K166" s="655"/>
      <c r="L166" s="655"/>
      <c r="M166" s="146"/>
      <c r="N166" s="146"/>
      <c r="O166" s="146"/>
      <c r="P166" s="146"/>
    </row>
    <row r="167" spans="1:19" ht="19.5" thickBot="1" x14ac:dyDescent="0.25">
      <c r="A167" s="932"/>
      <c r="B167" s="896"/>
      <c r="C167" s="378">
        <v>12</v>
      </c>
      <c r="D167" s="161" t="s">
        <v>235</v>
      </c>
      <c r="E167" s="392"/>
      <c r="F167" s="655">
        <f t="shared" si="22"/>
        <v>19.867319999999999</v>
      </c>
      <c r="G167" s="655"/>
      <c r="H167" s="655"/>
      <c r="I167" s="655"/>
      <c r="J167" s="655"/>
      <c r="K167" s="655"/>
      <c r="L167" s="655"/>
      <c r="M167" s="146">
        <v>26</v>
      </c>
      <c r="N167" s="146">
        <v>29</v>
      </c>
      <c r="O167" s="146">
        <v>3</v>
      </c>
      <c r="P167" s="146">
        <v>21</v>
      </c>
    </row>
    <row r="168" spans="1:19" ht="19.5" thickBot="1" x14ac:dyDescent="0.25">
      <c r="A168" s="932"/>
      <c r="B168" s="896"/>
      <c r="C168" s="378">
        <v>13</v>
      </c>
      <c r="D168" s="161" t="s">
        <v>236</v>
      </c>
      <c r="E168" s="392"/>
      <c r="F168" s="655">
        <f t="shared" si="22"/>
        <v>35.281620000000004</v>
      </c>
      <c r="G168" s="655"/>
      <c r="H168" s="655"/>
      <c r="I168" s="655"/>
      <c r="J168" s="655"/>
      <c r="K168" s="655"/>
      <c r="L168" s="655"/>
      <c r="M168" s="146">
        <v>48</v>
      </c>
      <c r="N168" s="146">
        <v>37</v>
      </c>
      <c r="O168" s="146">
        <v>18</v>
      </c>
      <c r="P168" s="146">
        <v>9</v>
      </c>
    </row>
    <row r="169" spans="1:19" ht="19.5" thickBot="1" x14ac:dyDescent="0.25">
      <c r="A169" s="932"/>
      <c r="B169" s="896"/>
      <c r="C169" s="378">
        <v>14</v>
      </c>
      <c r="D169" s="161" t="s">
        <v>237</v>
      </c>
      <c r="E169" s="392"/>
      <c r="F169" s="655">
        <f t="shared" si="22"/>
        <v>57.204179999999994</v>
      </c>
      <c r="G169" s="655"/>
      <c r="H169" s="655"/>
      <c r="I169" s="655"/>
      <c r="J169" s="655"/>
      <c r="K169" s="655"/>
      <c r="L169" s="655"/>
      <c r="M169" s="146">
        <v>49</v>
      </c>
      <c r="N169" s="146">
        <v>80</v>
      </c>
      <c r="O169" s="146">
        <v>38</v>
      </c>
      <c r="P169" s="146">
        <v>33</v>
      </c>
    </row>
    <row r="170" spans="1:19" ht="19.5" thickBot="1" x14ac:dyDescent="0.25">
      <c r="A170" s="932"/>
      <c r="B170" s="896"/>
      <c r="C170" s="378">
        <v>15</v>
      </c>
      <c r="D170" s="161" t="s">
        <v>238</v>
      </c>
      <c r="E170" s="392"/>
      <c r="F170" s="655">
        <f t="shared" si="22"/>
        <v>41.447339999999997</v>
      </c>
      <c r="G170" s="655"/>
      <c r="H170" s="655"/>
      <c r="I170" s="655"/>
      <c r="J170" s="655"/>
      <c r="K170" s="655"/>
      <c r="L170" s="655"/>
      <c r="M170" s="146">
        <v>28</v>
      </c>
      <c r="N170" s="146">
        <v>41</v>
      </c>
      <c r="O170" s="146">
        <v>52</v>
      </c>
      <c r="P170" s="146">
        <v>17</v>
      </c>
    </row>
    <row r="171" spans="1:19" ht="19.5" thickBot="1" x14ac:dyDescent="0.25">
      <c r="A171" s="932"/>
      <c r="B171" s="896"/>
      <c r="C171" s="378">
        <v>16</v>
      </c>
      <c r="D171" s="161" t="s">
        <v>985</v>
      </c>
      <c r="E171" s="392"/>
      <c r="F171" s="655">
        <f t="shared" si="22"/>
        <v>0</v>
      </c>
      <c r="G171" s="655"/>
      <c r="H171" s="655"/>
      <c r="I171" s="655"/>
      <c r="J171" s="655"/>
      <c r="K171" s="655"/>
      <c r="L171" s="655"/>
      <c r="M171" s="146"/>
      <c r="N171" s="146"/>
      <c r="O171" s="146"/>
      <c r="P171" s="146"/>
    </row>
    <row r="172" spans="1:19" ht="18.75" thickBot="1" x14ac:dyDescent="0.3">
      <c r="A172" s="932"/>
      <c r="B172" s="896"/>
      <c r="C172" s="383"/>
      <c r="D172" s="182"/>
      <c r="E172" s="416"/>
      <c r="F172" s="416"/>
      <c r="G172" s="416"/>
      <c r="H172" s="416"/>
      <c r="I172" s="416"/>
      <c r="J172" s="416"/>
      <c r="K172" s="416"/>
      <c r="L172" s="416"/>
      <c r="M172" s="183"/>
      <c r="N172" s="182"/>
      <c r="O172" s="182"/>
      <c r="P172" s="182"/>
    </row>
    <row r="173" spans="1:19" ht="18.75" thickBot="1" x14ac:dyDescent="0.3">
      <c r="A173" s="932"/>
      <c r="B173" s="896"/>
      <c r="C173" s="383"/>
      <c r="D173" s="182"/>
      <c r="E173" s="416"/>
      <c r="F173" s="416"/>
      <c r="G173" s="416"/>
      <c r="H173" s="416"/>
      <c r="I173" s="416"/>
      <c r="J173" s="416"/>
      <c r="K173" s="416"/>
      <c r="L173" s="416"/>
      <c r="M173" s="183"/>
      <c r="N173" s="182"/>
      <c r="O173" s="182"/>
      <c r="P173" s="182"/>
      <c r="Q173" s="192"/>
    </row>
    <row r="174" spans="1:19" ht="19.5" thickBot="1" x14ac:dyDescent="0.25">
      <c r="A174" s="932"/>
      <c r="B174" s="896"/>
      <c r="C174" s="378"/>
      <c r="D174" s="3" t="s">
        <v>1186</v>
      </c>
      <c r="E174" s="370"/>
      <c r="F174" s="370"/>
      <c r="G174" s="370"/>
      <c r="H174" s="370"/>
      <c r="I174" s="370"/>
      <c r="J174" s="370"/>
      <c r="K174" s="370"/>
      <c r="L174" s="370"/>
      <c r="M174" s="1">
        <f>SUM(M165:M173)</f>
        <v>157</v>
      </c>
      <c r="N174" s="1">
        <f>SUM(N165:N173)</f>
        <v>192</v>
      </c>
      <c r="O174" s="1">
        <f>SUM(O165:O173)</f>
        <v>113</v>
      </c>
      <c r="P174" s="1">
        <f>SUM(P165:P173)</f>
        <v>99</v>
      </c>
      <c r="Q174" s="192"/>
    </row>
    <row r="175" spans="1:19" ht="19.5" thickBot="1" x14ac:dyDescent="0.25">
      <c r="A175" s="932"/>
      <c r="B175" s="896"/>
      <c r="C175" s="378"/>
      <c r="D175" s="3" t="s">
        <v>1188</v>
      </c>
      <c r="E175" s="370"/>
      <c r="F175" s="370"/>
      <c r="G175" s="370"/>
      <c r="H175" s="370"/>
      <c r="I175" s="370"/>
      <c r="J175" s="370"/>
      <c r="K175" s="370"/>
      <c r="L175" s="370"/>
      <c r="M175" s="130">
        <f t="shared" ref="M175:O175" si="23">(M174*1.73*220*0.9)/1000</f>
        <v>53.778780000000005</v>
      </c>
      <c r="N175" s="130">
        <f t="shared" si="23"/>
        <v>65.767679999999999</v>
      </c>
      <c r="O175" s="130">
        <f t="shared" si="23"/>
        <v>38.707020000000007</v>
      </c>
      <c r="P175" s="131"/>
    </row>
    <row r="176" spans="1:19" ht="18.75" thickBot="1" x14ac:dyDescent="0.25">
      <c r="A176" s="932"/>
      <c r="B176" s="896"/>
      <c r="C176" s="378"/>
      <c r="D176" s="3" t="s">
        <v>1190</v>
      </c>
      <c r="E176" s="371"/>
      <c r="F176" s="371"/>
      <c r="G176" s="371"/>
      <c r="H176" s="371"/>
      <c r="I176" s="371"/>
      <c r="J176" s="371"/>
      <c r="K176" s="371"/>
      <c r="L176" s="371"/>
      <c r="M176" s="869">
        <f>(M175+N175+O175)</f>
        <v>158.25348</v>
      </c>
      <c r="N176" s="870"/>
      <c r="O176" s="870"/>
      <c r="P176" s="871"/>
    </row>
    <row r="177" spans="1:17" ht="19.5" thickBot="1" x14ac:dyDescent="0.25">
      <c r="A177" s="933"/>
      <c r="B177" s="897"/>
      <c r="C177" s="383"/>
      <c r="D177" s="42" t="s">
        <v>53</v>
      </c>
      <c r="E177" s="375"/>
      <c r="F177" s="375"/>
      <c r="G177" s="375"/>
      <c r="H177" s="375"/>
      <c r="I177" s="375"/>
      <c r="J177" s="375"/>
      <c r="K177" s="375"/>
      <c r="L177" s="375"/>
      <c r="M177" s="77">
        <f>M174+M159</f>
        <v>233</v>
      </c>
      <c r="N177" s="77">
        <f>N174+N159</f>
        <v>265</v>
      </c>
      <c r="O177" s="77">
        <f>O174+O159</f>
        <v>180</v>
      </c>
      <c r="P177" s="77">
        <f>P174+P159</f>
        <v>131</v>
      </c>
    </row>
    <row r="178" spans="1:17" ht="31.5" customHeight="1" thickBot="1" x14ac:dyDescent="0.3">
      <c r="A178" s="606"/>
      <c r="B178" s="586"/>
      <c r="C178" s="589"/>
      <c r="D178" s="611" t="str">
        <f>HYPERLINK("#Оглавление!h8","&lt;&lt;&lt;&lt;&lt;")</f>
        <v>&lt;&lt;&lt;&lt;&lt;</v>
      </c>
      <c r="E178" s="589"/>
      <c r="F178" s="644"/>
      <c r="G178" s="644"/>
      <c r="H178" s="644"/>
      <c r="I178" s="644"/>
      <c r="J178" s="644"/>
      <c r="K178" s="644"/>
      <c r="L178" s="644"/>
      <c r="M178" s="586"/>
      <c r="N178" s="586"/>
      <c r="O178" s="586"/>
      <c r="P178" s="586"/>
    </row>
    <row r="179" spans="1:17" ht="36.75" thickBot="1" x14ac:dyDescent="0.25">
      <c r="A179" s="181">
        <v>44874</v>
      </c>
      <c r="B179" s="23"/>
      <c r="C179" s="364" t="s">
        <v>1309</v>
      </c>
      <c r="D179" s="123" t="s">
        <v>1224</v>
      </c>
      <c r="E179" s="367" t="s">
        <v>1308</v>
      </c>
      <c r="F179" s="475" t="s">
        <v>1381</v>
      </c>
      <c r="G179" s="475" t="s">
        <v>1415</v>
      </c>
      <c r="H179" s="681" t="s">
        <v>1416</v>
      </c>
      <c r="I179" s="475" t="s">
        <v>1417</v>
      </c>
      <c r="J179" s="681" t="s">
        <v>1319</v>
      </c>
      <c r="K179" s="475" t="s">
        <v>1418</v>
      </c>
      <c r="L179" s="475" t="s">
        <v>1419</v>
      </c>
      <c r="M179" s="154" t="str">
        <f>'Данные по ТП'!C69</f>
        <v>ТМ-400/10</v>
      </c>
      <c r="N179" s="125" t="s">
        <v>1225</v>
      </c>
      <c r="O179" s="124" t="s">
        <v>5</v>
      </c>
      <c r="P179" s="126">
        <f>'Данные по ТП'!F69</f>
        <v>9195</v>
      </c>
    </row>
    <row r="180" spans="1:17" ht="19.5" thickBot="1" x14ac:dyDescent="0.25">
      <c r="A180" s="850" t="s">
        <v>1717</v>
      </c>
      <c r="B180" s="872" t="s">
        <v>267</v>
      </c>
      <c r="C180" s="378">
        <v>1</v>
      </c>
      <c r="D180" s="161" t="s">
        <v>239</v>
      </c>
      <c r="E180" s="392"/>
      <c r="F180" s="655">
        <f>((O180*1.73*220*0.9)/1000)+((N180*1.73*220*0.9)/1000)+((M180*1.73*220*0.9)/1000)</f>
        <v>0</v>
      </c>
      <c r="G180" s="845">
        <v>243</v>
      </c>
      <c r="H180" s="845">
        <v>240</v>
      </c>
      <c r="I180" s="845">
        <v>240</v>
      </c>
      <c r="J180" s="845">
        <v>421</v>
      </c>
      <c r="K180" s="845">
        <v>418</v>
      </c>
      <c r="L180" s="845">
        <v>418</v>
      </c>
      <c r="M180" s="146">
        <v>0</v>
      </c>
      <c r="N180" s="146">
        <v>0</v>
      </c>
      <c r="O180" s="146">
        <v>0</v>
      </c>
      <c r="P180" s="146">
        <v>0</v>
      </c>
    </row>
    <row r="181" spans="1:17" ht="19.5" thickBot="1" x14ac:dyDescent="0.25">
      <c r="A181" s="862"/>
      <c r="B181" s="886"/>
      <c r="C181" s="378">
        <v>2</v>
      </c>
      <c r="D181" s="161"/>
      <c r="E181" s="392"/>
      <c r="F181" s="655">
        <f t="shared" ref="F181:F187" si="24">((O181*1.73*220*0.9)/1000)+((N181*1.73*220*0.9)/1000)+((M181*1.73*220*0.9)/1000)</f>
        <v>0</v>
      </c>
      <c r="G181" s="846"/>
      <c r="H181" s="846"/>
      <c r="I181" s="846"/>
      <c r="J181" s="846"/>
      <c r="K181" s="846"/>
      <c r="L181" s="846"/>
      <c r="M181" s="146"/>
      <c r="N181" s="146"/>
      <c r="O181" s="146"/>
      <c r="P181" s="146"/>
    </row>
    <row r="182" spans="1:17" ht="19.5" thickBot="1" x14ac:dyDescent="0.25">
      <c r="A182" s="932"/>
      <c r="B182" s="938"/>
      <c r="C182" s="378">
        <v>3</v>
      </c>
      <c r="D182" s="161" t="s">
        <v>909</v>
      </c>
      <c r="E182" s="392"/>
      <c r="F182" s="655">
        <f t="shared" si="24"/>
        <v>77.0715</v>
      </c>
      <c r="G182" s="655"/>
      <c r="H182" s="655"/>
      <c r="I182" s="655"/>
      <c r="J182" s="655"/>
      <c r="K182" s="655"/>
      <c r="L182" s="655"/>
      <c r="M182" s="146">
        <v>82</v>
      </c>
      <c r="N182" s="146">
        <v>74</v>
      </c>
      <c r="O182" s="146">
        <v>69</v>
      </c>
      <c r="P182" s="146">
        <v>32</v>
      </c>
    </row>
    <row r="183" spans="1:17" ht="19.5" thickBot="1" x14ac:dyDescent="0.25">
      <c r="A183" s="932"/>
      <c r="B183" s="938"/>
      <c r="C183" s="378">
        <v>4</v>
      </c>
      <c r="D183" s="161" t="s">
        <v>910</v>
      </c>
      <c r="E183" s="392"/>
      <c r="F183" s="655">
        <f t="shared" si="24"/>
        <v>65.767679999999999</v>
      </c>
      <c r="G183" s="655"/>
      <c r="H183" s="655"/>
      <c r="I183" s="655"/>
      <c r="J183" s="655"/>
      <c r="K183" s="655"/>
      <c r="L183" s="655"/>
      <c r="M183" s="146">
        <v>69</v>
      </c>
      <c r="N183" s="146">
        <v>36</v>
      </c>
      <c r="O183" s="146">
        <v>87</v>
      </c>
      <c r="P183" s="146">
        <v>41</v>
      </c>
    </row>
    <row r="184" spans="1:17" ht="19.5" thickBot="1" x14ac:dyDescent="0.25">
      <c r="A184" s="932"/>
      <c r="B184" s="938"/>
      <c r="C184" s="378">
        <v>6</v>
      </c>
      <c r="D184" s="161" t="s">
        <v>1660</v>
      </c>
      <c r="E184" s="392"/>
      <c r="F184" s="655">
        <f t="shared" si="24"/>
        <v>0</v>
      </c>
      <c r="G184" s="655"/>
      <c r="H184" s="655"/>
      <c r="I184" s="655"/>
      <c r="J184" s="655"/>
      <c r="K184" s="655"/>
      <c r="L184" s="655"/>
      <c r="M184" s="146">
        <v>0</v>
      </c>
      <c r="N184" s="146">
        <v>0</v>
      </c>
      <c r="O184" s="146">
        <v>0</v>
      </c>
      <c r="P184" s="146">
        <v>0</v>
      </c>
    </row>
    <row r="185" spans="1:17" ht="21.75" customHeight="1" thickBot="1" x14ac:dyDescent="0.25">
      <c r="A185" s="932"/>
      <c r="B185" s="938"/>
      <c r="C185" s="378">
        <v>7</v>
      </c>
      <c r="D185" s="161" t="s">
        <v>911</v>
      </c>
      <c r="E185" s="392"/>
      <c r="F185" s="655">
        <f t="shared" si="24"/>
        <v>0</v>
      </c>
      <c r="G185" s="655"/>
      <c r="H185" s="655"/>
      <c r="I185" s="655"/>
      <c r="J185" s="655"/>
      <c r="K185" s="655"/>
      <c r="L185" s="655"/>
      <c r="M185" s="146">
        <v>0</v>
      </c>
      <c r="N185" s="146">
        <v>0</v>
      </c>
      <c r="O185" s="146">
        <v>0</v>
      </c>
      <c r="P185" s="146">
        <v>0</v>
      </c>
    </row>
    <row r="186" spans="1:17" ht="19.5" thickBot="1" x14ac:dyDescent="0.3">
      <c r="A186" s="932"/>
      <c r="B186" s="938"/>
      <c r="C186" s="383"/>
      <c r="D186" s="182"/>
      <c r="E186" s="396"/>
      <c r="F186" s="655">
        <f t="shared" si="24"/>
        <v>0</v>
      </c>
      <c r="G186" s="655"/>
      <c r="H186" s="655"/>
      <c r="I186" s="655"/>
      <c r="J186" s="655"/>
      <c r="K186" s="655"/>
      <c r="L186" s="655"/>
      <c r="M186" s="146"/>
      <c r="N186" s="146"/>
      <c r="O186" s="146"/>
      <c r="P186" s="146"/>
    </row>
    <row r="187" spans="1:17" ht="18.75" thickBot="1" x14ac:dyDescent="0.3">
      <c r="A187" s="932"/>
      <c r="B187" s="938"/>
      <c r="C187" s="383"/>
      <c r="D187" s="182"/>
      <c r="E187" s="416"/>
      <c r="F187" s="655">
        <f t="shared" si="24"/>
        <v>0</v>
      </c>
      <c r="G187" s="655"/>
      <c r="H187" s="655"/>
      <c r="I187" s="655"/>
      <c r="J187" s="655"/>
      <c r="K187" s="655"/>
      <c r="L187" s="655"/>
      <c r="M187" s="183"/>
      <c r="N187" s="182"/>
      <c r="O187" s="182"/>
      <c r="P187" s="182"/>
    </row>
    <row r="188" spans="1:17" ht="19.5" thickBot="1" x14ac:dyDescent="0.25">
      <c r="A188" s="932"/>
      <c r="B188" s="938"/>
      <c r="C188" s="378"/>
      <c r="D188" s="3" t="s">
        <v>1187</v>
      </c>
      <c r="E188" s="370"/>
      <c r="F188" s="370"/>
      <c r="G188" s="370"/>
      <c r="H188" s="370"/>
      <c r="I188" s="370"/>
      <c r="J188" s="370"/>
      <c r="K188" s="370"/>
      <c r="L188" s="370"/>
      <c r="M188" s="1">
        <f>SUM(M180:M187)</f>
        <v>151</v>
      </c>
      <c r="N188" s="1">
        <f>SUM(N180:N187)</f>
        <v>110</v>
      </c>
      <c r="O188" s="1">
        <f>SUM(O180:O187)</f>
        <v>156</v>
      </c>
      <c r="P188" s="1">
        <f>SUM(P180:P187)</f>
        <v>73</v>
      </c>
      <c r="Q188" s="192"/>
    </row>
    <row r="189" spans="1:17" ht="19.5" thickBot="1" x14ac:dyDescent="0.25">
      <c r="A189" s="932"/>
      <c r="B189" s="938"/>
      <c r="C189" s="378"/>
      <c r="D189" s="3" t="s">
        <v>1188</v>
      </c>
      <c r="E189" s="370"/>
      <c r="F189" s="370"/>
      <c r="G189" s="370"/>
      <c r="H189" s="370"/>
      <c r="I189" s="370"/>
      <c r="J189" s="370"/>
      <c r="K189" s="370"/>
      <c r="L189" s="370"/>
      <c r="M189" s="130">
        <f t="shared" ref="M189:O189" si="25">(M188*1.73*220*0.9)/1000</f>
        <v>51.723540000000007</v>
      </c>
      <c r="N189" s="130">
        <f t="shared" si="25"/>
        <v>37.679400000000001</v>
      </c>
      <c r="O189" s="130">
        <f t="shared" si="25"/>
        <v>53.436239999999998</v>
      </c>
      <c r="P189" s="131"/>
      <c r="Q189" s="192"/>
    </row>
    <row r="190" spans="1:17" ht="18.75" thickBot="1" x14ac:dyDescent="0.25">
      <c r="A190" s="932"/>
      <c r="B190" s="938"/>
      <c r="C190" s="378"/>
      <c r="D190" s="3" t="s">
        <v>1189</v>
      </c>
      <c r="E190" s="371"/>
      <c r="F190" s="371"/>
      <c r="G190" s="371"/>
      <c r="H190" s="371"/>
      <c r="I190" s="371"/>
      <c r="J190" s="371"/>
      <c r="K190" s="371"/>
      <c r="L190" s="371"/>
      <c r="M190" s="869">
        <f>(M189+N189+O189)</f>
        <v>142.83918</v>
      </c>
      <c r="N190" s="870"/>
      <c r="O190" s="870"/>
      <c r="P190" s="871"/>
      <c r="Q190" s="192"/>
    </row>
    <row r="191" spans="1:17" ht="19.5" thickBot="1" x14ac:dyDescent="0.25">
      <c r="A191" s="932"/>
      <c r="B191" s="938"/>
      <c r="C191" s="381"/>
      <c r="D191" s="898"/>
      <c r="E191" s="926"/>
      <c r="F191" s="926"/>
      <c r="G191" s="926"/>
      <c r="H191" s="926"/>
      <c r="I191" s="926"/>
      <c r="J191" s="926"/>
      <c r="K191" s="926"/>
      <c r="L191" s="926"/>
      <c r="M191" s="899"/>
      <c r="N191" s="899"/>
      <c r="O191" s="899"/>
      <c r="P191" s="900"/>
    </row>
    <row r="192" spans="1:17" ht="36.75" thickBot="1" x14ac:dyDescent="0.25">
      <c r="A192" s="932"/>
      <c r="B192" s="938"/>
      <c r="C192" s="364" t="s">
        <v>1309</v>
      </c>
      <c r="D192" s="123" t="s">
        <v>1200</v>
      </c>
      <c r="E192" s="367" t="s">
        <v>1308</v>
      </c>
      <c r="F192" s="475" t="s">
        <v>1381</v>
      </c>
      <c r="G192" s="475" t="s">
        <v>1415</v>
      </c>
      <c r="H192" s="681" t="s">
        <v>1416</v>
      </c>
      <c r="I192" s="475" t="s">
        <v>1417</v>
      </c>
      <c r="J192" s="681" t="s">
        <v>1319</v>
      </c>
      <c r="K192" s="475" t="s">
        <v>1418</v>
      </c>
      <c r="L192" s="475" t="s">
        <v>1419</v>
      </c>
      <c r="M192" s="154" t="str">
        <f>'Данные по ТП'!C70</f>
        <v>ТМ-630/10</v>
      </c>
      <c r="N192" s="125" t="s">
        <v>1225</v>
      </c>
      <c r="O192" s="124" t="s">
        <v>5</v>
      </c>
      <c r="P192" s="126">
        <f>'Данные по ТП'!F70</f>
        <v>40906</v>
      </c>
    </row>
    <row r="193" spans="1:17 16384:16384" ht="19.5" thickBot="1" x14ac:dyDescent="0.25">
      <c r="A193" s="932"/>
      <c r="B193" s="938"/>
      <c r="C193" s="378">
        <v>9</v>
      </c>
      <c r="D193" s="161" t="s">
        <v>817</v>
      </c>
      <c r="E193" s="392"/>
      <c r="F193" s="655">
        <f>((O193*1.73*220*0.9)/1000)+((N193*1.73*220*0.9)/1000)+((M193*1.73*220*0.9)/1000)</f>
        <v>30.143520000000002</v>
      </c>
      <c r="G193" s="845">
        <v>241</v>
      </c>
      <c r="H193" s="845">
        <v>243</v>
      </c>
      <c r="I193" s="845">
        <v>240</v>
      </c>
      <c r="J193" s="845">
        <v>420</v>
      </c>
      <c r="K193" s="845">
        <v>419</v>
      </c>
      <c r="L193" s="845">
        <v>418</v>
      </c>
      <c r="M193" s="146">
        <v>37</v>
      </c>
      <c r="N193" s="146">
        <v>33</v>
      </c>
      <c r="O193" s="146">
        <v>18</v>
      </c>
      <c r="P193" s="146">
        <v>3</v>
      </c>
    </row>
    <row r="194" spans="1:17 16384:16384" ht="19.5" thickBot="1" x14ac:dyDescent="0.25">
      <c r="A194" s="932"/>
      <c r="B194" s="938"/>
      <c r="C194" s="378">
        <v>10</v>
      </c>
      <c r="D194" s="161" t="s">
        <v>818</v>
      </c>
      <c r="E194" s="392"/>
      <c r="F194" s="655">
        <f t="shared" ref="F194:F199" si="26">((O194*1.73*220*0.9)/1000)+((N194*1.73*220*0.9)/1000)+((M194*1.73*220*0.9)/1000)</f>
        <v>64.74006</v>
      </c>
      <c r="G194" s="846"/>
      <c r="H194" s="846"/>
      <c r="I194" s="846"/>
      <c r="J194" s="846"/>
      <c r="K194" s="846"/>
      <c r="L194" s="846"/>
      <c r="M194" s="146">
        <v>76</v>
      </c>
      <c r="N194" s="146">
        <v>40</v>
      </c>
      <c r="O194" s="146">
        <v>73</v>
      </c>
      <c r="P194" s="146">
        <v>39</v>
      </c>
    </row>
    <row r="195" spans="1:17 16384:16384" ht="19.5" thickBot="1" x14ac:dyDescent="0.25">
      <c r="A195" s="932"/>
      <c r="B195" s="938"/>
      <c r="C195" s="378">
        <v>11</v>
      </c>
      <c r="D195" s="161" t="s">
        <v>1595</v>
      </c>
      <c r="E195" s="392"/>
      <c r="F195" s="655">
        <f t="shared" si="26"/>
        <v>0.68508000000000002</v>
      </c>
      <c r="G195" s="655"/>
      <c r="H195" s="655"/>
      <c r="I195" s="655"/>
      <c r="J195" s="655"/>
      <c r="K195" s="655"/>
      <c r="L195" s="655"/>
      <c r="M195" s="146">
        <v>0</v>
      </c>
      <c r="N195" s="146">
        <v>2</v>
      </c>
      <c r="O195" s="146">
        <v>0</v>
      </c>
      <c r="P195" s="146">
        <v>1</v>
      </c>
    </row>
    <row r="196" spans="1:17 16384:16384" ht="19.5" thickBot="1" x14ac:dyDescent="0.25">
      <c r="A196" s="932"/>
      <c r="B196" s="938"/>
      <c r="C196" s="378">
        <v>12</v>
      </c>
      <c r="D196" s="161" t="s">
        <v>1596</v>
      </c>
      <c r="E196" s="392"/>
      <c r="F196" s="655">
        <f t="shared" si="26"/>
        <v>13.01652</v>
      </c>
      <c r="G196" s="655"/>
      <c r="H196" s="655"/>
      <c r="I196" s="655"/>
      <c r="J196" s="655"/>
      <c r="K196" s="655"/>
      <c r="L196" s="655"/>
      <c r="M196" s="146">
        <v>3</v>
      </c>
      <c r="N196" s="146">
        <v>4</v>
      </c>
      <c r="O196" s="146">
        <v>31</v>
      </c>
      <c r="P196" s="146">
        <v>9</v>
      </c>
    </row>
    <row r="197" spans="1:17 16384:16384" ht="19.5" thickBot="1" x14ac:dyDescent="0.3">
      <c r="A197" s="932"/>
      <c r="B197" s="938"/>
      <c r="C197" s="383"/>
      <c r="D197" s="182"/>
      <c r="E197" s="396"/>
      <c r="F197" s="655">
        <f t="shared" si="26"/>
        <v>0</v>
      </c>
      <c r="G197" s="655"/>
      <c r="H197" s="655"/>
      <c r="I197" s="655"/>
      <c r="J197" s="655"/>
      <c r="K197" s="655"/>
      <c r="L197" s="655"/>
      <c r="M197" s="146"/>
      <c r="N197" s="146"/>
      <c r="O197" s="146"/>
      <c r="P197" s="146"/>
    </row>
    <row r="198" spans="1:17 16384:16384" ht="18.75" thickBot="1" x14ac:dyDescent="0.3">
      <c r="A198" s="932"/>
      <c r="B198" s="938"/>
      <c r="C198" s="383"/>
      <c r="D198" s="182"/>
      <c r="E198" s="416"/>
      <c r="F198" s="655">
        <f t="shared" si="26"/>
        <v>0</v>
      </c>
      <c r="G198" s="655"/>
      <c r="H198" s="655"/>
      <c r="I198" s="655"/>
      <c r="J198" s="655"/>
      <c r="K198" s="655"/>
      <c r="L198" s="655"/>
      <c r="M198" s="183"/>
      <c r="N198" s="182"/>
      <c r="O198" s="182"/>
      <c r="P198" s="182"/>
    </row>
    <row r="199" spans="1:17 16384:16384" ht="18.75" thickBot="1" x14ac:dyDescent="0.3">
      <c r="A199" s="932"/>
      <c r="B199" s="938"/>
      <c r="C199" s="383"/>
      <c r="D199" s="182"/>
      <c r="E199" s="416"/>
      <c r="F199" s="655">
        <f t="shared" si="26"/>
        <v>0</v>
      </c>
      <c r="G199" s="655"/>
      <c r="H199" s="655"/>
      <c r="I199" s="655"/>
      <c r="J199" s="655"/>
      <c r="K199" s="655"/>
      <c r="L199" s="655"/>
      <c r="M199" s="183"/>
      <c r="N199" s="182"/>
      <c r="O199" s="182"/>
      <c r="P199" s="182"/>
      <c r="Q199" s="192"/>
    </row>
    <row r="200" spans="1:17 16384:16384" ht="19.5" thickBot="1" x14ac:dyDescent="0.25">
      <c r="A200" s="932"/>
      <c r="B200" s="938"/>
      <c r="C200" s="378"/>
      <c r="D200" s="3" t="s">
        <v>1186</v>
      </c>
      <c r="E200" s="370"/>
      <c r="F200" s="655"/>
      <c r="G200" s="655"/>
      <c r="H200" s="655"/>
      <c r="I200" s="655"/>
      <c r="J200" s="655"/>
      <c r="K200" s="655"/>
      <c r="L200" s="655"/>
      <c r="M200" s="1">
        <f>SUM(M193:M199)</f>
        <v>116</v>
      </c>
      <c r="N200" s="1">
        <f>SUM(N193:N199)</f>
        <v>79</v>
      </c>
      <c r="O200" s="1">
        <f>SUM(O193:O199)</f>
        <v>122</v>
      </c>
      <c r="P200" s="1">
        <f>SUM(P193:P199)</f>
        <v>52</v>
      </c>
      <c r="Q200" s="192"/>
    </row>
    <row r="201" spans="1:17 16384:16384" ht="19.5" thickBot="1" x14ac:dyDescent="0.25">
      <c r="A201" s="932"/>
      <c r="B201" s="938"/>
      <c r="C201" s="378"/>
      <c r="D201" s="3" t="s">
        <v>1188</v>
      </c>
      <c r="E201" s="370"/>
      <c r="F201" s="370"/>
      <c r="G201" s="370"/>
      <c r="H201" s="370"/>
      <c r="I201" s="370"/>
      <c r="J201" s="370"/>
      <c r="K201" s="370"/>
      <c r="L201" s="370"/>
      <c r="M201" s="130">
        <f t="shared" ref="M201:O201" si="27">(M200*1.73*220*0.9)/1000</f>
        <v>39.734639999999999</v>
      </c>
      <c r="N201" s="130">
        <f t="shared" si="27"/>
        <v>27.060659999999999</v>
      </c>
      <c r="O201" s="130">
        <f t="shared" si="27"/>
        <v>41.789879999999997</v>
      </c>
      <c r="P201" s="131"/>
    </row>
    <row r="202" spans="1:17 16384:16384" ht="18.75" thickBot="1" x14ac:dyDescent="0.25">
      <c r="A202" s="932"/>
      <c r="B202" s="938"/>
      <c r="C202" s="378"/>
      <c r="D202" s="3" t="s">
        <v>1190</v>
      </c>
      <c r="E202" s="371"/>
      <c r="F202" s="371"/>
      <c r="G202" s="371"/>
      <c r="H202" s="371"/>
      <c r="I202" s="371"/>
      <c r="J202" s="371"/>
      <c r="K202" s="371"/>
      <c r="L202" s="371"/>
      <c r="M202" s="869">
        <f>(M201+N201+O201)</f>
        <v>108.58517999999999</v>
      </c>
      <c r="N202" s="870"/>
      <c r="O202" s="870"/>
      <c r="P202" s="871"/>
    </row>
    <row r="203" spans="1:17 16384:16384" ht="19.5" thickBot="1" x14ac:dyDescent="0.25">
      <c r="A203" s="933"/>
      <c r="B203" s="939"/>
      <c r="C203" s="383"/>
      <c r="D203" s="42" t="s">
        <v>53</v>
      </c>
      <c r="E203" s="375"/>
      <c r="F203" s="375"/>
      <c r="G203" s="375"/>
      <c r="H203" s="375"/>
      <c r="I203" s="375"/>
      <c r="J203" s="375"/>
      <c r="K203" s="375"/>
      <c r="L203" s="375"/>
      <c r="M203" s="23">
        <f>M200+M188</f>
        <v>267</v>
      </c>
      <c r="N203" s="23">
        <f>N200+N188</f>
        <v>189</v>
      </c>
      <c r="O203" s="23">
        <f>O200+O188</f>
        <v>278</v>
      </c>
      <c r="P203" s="23">
        <f>P200+P188</f>
        <v>125</v>
      </c>
    </row>
    <row r="204" spans="1:17 16384:16384" ht="39" customHeight="1" thickBot="1" x14ac:dyDescent="0.3">
      <c r="A204" s="608"/>
      <c r="B204" s="586"/>
      <c r="C204" s="589"/>
      <c r="D204" s="611" t="str">
        <f>HYPERLINK("#Оглавление!h8","&lt;&lt;&lt;&lt;&lt;")</f>
        <v>&lt;&lt;&lt;&lt;&lt;</v>
      </c>
      <c r="E204" s="589"/>
      <c r="F204" s="644"/>
      <c r="G204" s="644"/>
      <c r="H204" s="644"/>
      <c r="I204" s="644"/>
      <c r="J204" s="644"/>
      <c r="K204" s="644"/>
      <c r="L204" s="644"/>
      <c r="M204" s="586"/>
      <c r="N204" s="586"/>
      <c r="O204" s="586"/>
      <c r="P204" s="586"/>
    </row>
    <row r="205" spans="1:17 16384:16384" ht="36.75" thickBot="1" x14ac:dyDescent="0.25">
      <c r="A205" s="181">
        <v>44875</v>
      </c>
      <c r="B205" s="23"/>
      <c r="C205" s="364" t="s">
        <v>1309</v>
      </c>
      <c r="D205" s="123" t="s">
        <v>1224</v>
      </c>
      <c r="E205" s="367" t="s">
        <v>1308</v>
      </c>
      <c r="F205" s="475" t="s">
        <v>1381</v>
      </c>
      <c r="G205" s="475" t="s">
        <v>1415</v>
      </c>
      <c r="H205" s="681" t="s">
        <v>1416</v>
      </c>
      <c r="I205" s="475" t="s">
        <v>1417</v>
      </c>
      <c r="J205" s="681" t="s">
        <v>1319</v>
      </c>
      <c r="K205" s="475" t="s">
        <v>1418</v>
      </c>
      <c r="L205" s="475" t="s">
        <v>1419</v>
      </c>
      <c r="M205" s="154" t="str">
        <f>'Данные по ТП'!C71</f>
        <v>ТМ-630/10</v>
      </c>
      <c r="N205" s="125" t="s">
        <v>1225</v>
      </c>
      <c r="O205" s="124" t="s">
        <v>5</v>
      </c>
      <c r="P205" s="126">
        <f>'Данные по ТП'!F71</f>
        <v>13085</v>
      </c>
    </row>
    <row r="206" spans="1:17 16384:16384" ht="19.5" thickBot="1" x14ac:dyDescent="0.25">
      <c r="A206" s="850" t="s">
        <v>1650</v>
      </c>
      <c r="B206" s="872" t="s">
        <v>268</v>
      </c>
      <c r="C206" s="378">
        <v>1</v>
      </c>
      <c r="D206" s="161" t="s">
        <v>1465</v>
      </c>
      <c r="E206" s="392"/>
      <c r="F206" s="655">
        <f>((O206*1.73*220*0.9)/1000)+((N206*1.73*220*0.9)/1000)+((M206*1.73*220*0.9)/1000)</f>
        <v>35.281620000000004</v>
      </c>
      <c r="G206" s="845">
        <v>241</v>
      </c>
      <c r="H206" s="845">
        <v>243</v>
      </c>
      <c r="I206" s="845">
        <v>245</v>
      </c>
      <c r="J206" s="845">
        <v>420</v>
      </c>
      <c r="K206" s="845">
        <v>420</v>
      </c>
      <c r="L206" s="845">
        <v>419</v>
      </c>
      <c r="M206" s="146">
        <v>45</v>
      </c>
      <c r="N206" s="146">
        <v>37</v>
      </c>
      <c r="O206" s="146">
        <v>21</v>
      </c>
      <c r="P206" s="146">
        <v>14</v>
      </c>
      <c r="XFD206">
        <f t="shared" ref="XFD206:XFD215" si="28">SUM(M206:XFC206)</f>
        <v>117</v>
      </c>
    </row>
    <row r="207" spans="1:17 16384:16384" ht="19.5" thickBot="1" x14ac:dyDescent="0.25">
      <c r="A207" s="932"/>
      <c r="B207" s="896"/>
      <c r="C207" s="378">
        <v>2</v>
      </c>
      <c r="D207" s="161" t="s">
        <v>240</v>
      </c>
      <c r="E207" s="392"/>
      <c r="F207" s="655">
        <f t="shared" ref="F207:F211" si="29">((O207*1.73*220*0.9)/1000)+((N207*1.73*220*0.9)/1000)+((M207*1.73*220*0.9)/1000)</f>
        <v>0</v>
      </c>
      <c r="G207" s="846"/>
      <c r="H207" s="846"/>
      <c r="I207" s="846"/>
      <c r="J207" s="846"/>
      <c r="K207" s="846"/>
      <c r="L207" s="846"/>
      <c r="M207" s="146">
        <v>0</v>
      </c>
      <c r="N207" s="146">
        <v>0</v>
      </c>
      <c r="O207" s="146">
        <v>0</v>
      </c>
      <c r="P207" s="146">
        <v>0</v>
      </c>
      <c r="XFD207">
        <f t="shared" si="28"/>
        <v>0</v>
      </c>
    </row>
    <row r="208" spans="1:17 16384:16384" ht="19.5" thickBot="1" x14ac:dyDescent="0.25">
      <c r="A208" s="932"/>
      <c r="B208" s="896"/>
      <c r="C208" s="378">
        <v>3</v>
      </c>
      <c r="D208" s="161" t="s">
        <v>241</v>
      </c>
      <c r="E208" s="392"/>
      <c r="F208" s="655">
        <f t="shared" si="29"/>
        <v>22.2651</v>
      </c>
      <c r="G208" s="655"/>
      <c r="H208" s="655"/>
      <c r="I208" s="655"/>
      <c r="J208" s="655"/>
      <c r="K208" s="655"/>
      <c r="L208" s="655"/>
      <c r="M208" s="146">
        <v>20</v>
      </c>
      <c r="N208" s="146">
        <v>23</v>
      </c>
      <c r="O208" s="146">
        <v>22</v>
      </c>
      <c r="P208" s="146">
        <v>5</v>
      </c>
      <c r="XFD208">
        <f t="shared" si="28"/>
        <v>70</v>
      </c>
    </row>
    <row r="209" spans="1:17 16384:16384" ht="19.5" thickBot="1" x14ac:dyDescent="0.25">
      <c r="A209" s="932"/>
      <c r="B209" s="896"/>
      <c r="C209" s="378">
        <v>4</v>
      </c>
      <c r="D209" s="161" t="s">
        <v>242</v>
      </c>
      <c r="E209" s="392"/>
      <c r="F209" s="655">
        <f t="shared" si="29"/>
        <v>45.215280000000007</v>
      </c>
      <c r="G209" s="655"/>
      <c r="H209" s="655"/>
      <c r="I209" s="655"/>
      <c r="J209" s="655"/>
      <c r="K209" s="655"/>
      <c r="L209" s="655"/>
      <c r="M209" s="146">
        <v>16</v>
      </c>
      <c r="N209" s="146">
        <v>65</v>
      </c>
      <c r="O209" s="146">
        <v>51</v>
      </c>
      <c r="P209" s="146">
        <v>21</v>
      </c>
      <c r="XFD209">
        <f t="shared" si="28"/>
        <v>153</v>
      </c>
    </row>
    <row r="210" spans="1:17 16384:16384" ht="19.5" thickBot="1" x14ac:dyDescent="0.25">
      <c r="A210" s="932"/>
      <c r="B210" s="896"/>
      <c r="C210" s="378">
        <v>5</v>
      </c>
      <c r="D210" s="161" t="s">
        <v>243</v>
      </c>
      <c r="E210" s="392"/>
      <c r="F210" s="655">
        <f t="shared" si="29"/>
        <v>50.353380000000001</v>
      </c>
      <c r="G210" s="655"/>
      <c r="H210" s="655"/>
      <c r="I210" s="655"/>
      <c r="J210" s="655"/>
      <c r="K210" s="655"/>
      <c r="L210" s="655"/>
      <c r="M210" s="146">
        <v>51</v>
      </c>
      <c r="N210" s="146">
        <v>64</v>
      </c>
      <c r="O210" s="146">
        <v>32</v>
      </c>
      <c r="P210" s="146">
        <v>17</v>
      </c>
      <c r="XFD210">
        <f t="shared" si="28"/>
        <v>164</v>
      </c>
    </row>
    <row r="211" spans="1:17 16384:16384" ht="19.5" thickBot="1" x14ac:dyDescent="0.25">
      <c r="A211" s="932"/>
      <c r="B211" s="896"/>
      <c r="C211" s="378">
        <v>6</v>
      </c>
      <c r="D211" s="161" t="s">
        <v>244</v>
      </c>
      <c r="E211" s="392"/>
      <c r="F211" s="655">
        <f t="shared" si="29"/>
        <v>8.9060400000000008</v>
      </c>
      <c r="G211" s="655"/>
      <c r="H211" s="655"/>
      <c r="I211" s="655"/>
      <c r="J211" s="655"/>
      <c r="K211" s="655"/>
      <c r="L211" s="655"/>
      <c r="M211" s="146">
        <v>5</v>
      </c>
      <c r="N211" s="146">
        <v>12</v>
      </c>
      <c r="O211" s="146">
        <v>9</v>
      </c>
      <c r="P211" s="146">
        <v>7</v>
      </c>
      <c r="XFD211">
        <f t="shared" si="28"/>
        <v>33</v>
      </c>
    </row>
    <row r="212" spans="1:17 16384:16384" ht="19.5" thickBot="1" x14ac:dyDescent="0.25">
      <c r="A212" s="932"/>
      <c r="B212" s="896"/>
      <c r="C212" s="378">
        <v>7</v>
      </c>
      <c r="D212" s="161" t="s">
        <v>245</v>
      </c>
      <c r="E212" s="392"/>
      <c r="F212" s="655">
        <f>((O212*1.73*220*0.9)/1000)+((N212*1.73*220*0.9)/1000)+((M212*1.73*220*0.9)/1000)</f>
        <v>44.187659999999994</v>
      </c>
      <c r="G212" s="655"/>
      <c r="H212" s="655"/>
      <c r="I212" s="655"/>
      <c r="J212" s="655"/>
      <c r="K212" s="655"/>
      <c r="L212" s="655"/>
      <c r="M212" s="146">
        <v>42</v>
      </c>
      <c r="N212" s="146">
        <v>48</v>
      </c>
      <c r="O212" s="146">
        <v>39</v>
      </c>
      <c r="P212" s="146">
        <v>15</v>
      </c>
      <c r="XFD212">
        <f t="shared" si="28"/>
        <v>144</v>
      </c>
    </row>
    <row r="213" spans="1:17 16384:16384" ht="38.25" thickBot="1" x14ac:dyDescent="0.25">
      <c r="A213" s="932"/>
      <c r="B213" s="896"/>
      <c r="C213" s="378">
        <v>8</v>
      </c>
      <c r="D213" s="161" t="s">
        <v>912</v>
      </c>
      <c r="E213" s="392"/>
      <c r="F213" s="655">
        <f>((O213*1.73*220*0.9)/1000)+((N213*1.73*220*0.9)/1000)+((M213*1.73*220*0.9)/1000)</f>
        <v>103.78962000000001</v>
      </c>
      <c r="G213" s="655"/>
      <c r="H213" s="655"/>
      <c r="I213" s="655"/>
      <c r="J213" s="655"/>
      <c r="K213" s="655"/>
      <c r="L213" s="655"/>
      <c r="M213" s="146">
        <v>120</v>
      </c>
      <c r="N213" s="146">
        <v>89</v>
      </c>
      <c r="O213" s="146">
        <v>94</v>
      </c>
      <c r="P213" s="146">
        <v>51</v>
      </c>
      <c r="XFD213">
        <f t="shared" si="28"/>
        <v>354</v>
      </c>
    </row>
    <row r="214" spans="1:17 16384:16384" ht="18.75" thickBot="1" x14ac:dyDescent="0.3">
      <c r="A214" s="932"/>
      <c r="B214" s="896"/>
      <c r="C214" s="383">
        <v>0</v>
      </c>
      <c r="D214" s="183" t="s">
        <v>1550</v>
      </c>
      <c r="E214" s="416"/>
      <c r="F214" s="455">
        <f>((O214*1.73*220*0.9)/1000)+((N214*1.73*220*0.9)/1000)+((M214*1.73*220*0.9)/1000)</f>
        <v>1.7127000000000001</v>
      </c>
      <c r="G214" s="416"/>
      <c r="H214" s="416"/>
      <c r="I214" s="416"/>
      <c r="J214" s="416"/>
      <c r="K214" s="416"/>
      <c r="L214" s="416"/>
      <c r="M214" s="715">
        <v>0</v>
      </c>
      <c r="N214" s="715">
        <v>5</v>
      </c>
      <c r="O214" s="715">
        <v>0</v>
      </c>
      <c r="P214" s="715">
        <v>5</v>
      </c>
      <c r="XFD214">
        <f t="shared" si="28"/>
        <v>10</v>
      </c>
    </row>
    <row r="215" spans="1:17 16384:16384" ht="18.75" thickBot="1" x14ac:dyDescent="0.3">
      <c r="A215" s="932"/>
      <c r="B215" s="896"/>
      <c r="C215" s="378"/>
      <c r="D215" s="3" t="s">
        <v>1187</v>
      </c>
      <c r="E215" s="370"/>
      <c r="F215" s="370"/>
      <c r="G215" s="370"/>
      <c r="H215" s="370"/>
      <c r="I215" s="370"/>
      <c r="J215" s="370"/>
      <c r="K215" s="370"/>
      <c r="L215" s="370"/>
      <c r="M215" s="26">
        <f>SUM(M206:M214)</f>
        <v>299</v>
      </c>
      <c r="N215" s="26">
        <f>SUM(N206:N214)</f>
        <v>343</v>
      </c>
      <c r="O215" s="26">
        <f>SUM(O206:O214)</f>
        <v>268</v>
      </c>
      <c r="P215" s="26">
        <f>SUM(P206:P214)</f>
        <v>135</v>
      </c>
      <c r="Q215" s="192"/>
      <c r="XFD215">
        <f t="shared" si="28"/>
        <v>1045</v>
      </c>
    </row>
    <row r="216" spans="1:17 16384:16384" ht="19.5" thickBot="1" x14ac:dyDescent="0.25">
      <c r="A216" s="932"/>
      <c r="B216" s="896"/>
      <c r="C216" s="378"/>
      <c r="D216" s="3" t="s">
        <v>1188</v>
      </c>
      <c r="E216" s="370"/>
      <c r="F216" s="370"/>
      <c r="G216" s="370"/>
      <c r="H216" s="370"/>
      <c r="I216" s="370"/>
      <c r="J216" s="370"/>
      <c r="K216" s="370"/>
      <c r="L216" s="370"/>
      <c r="M216" s="130">
        <f t="shared" ref="M216:O216" si="30">(M215*1.73*220*0.9)/1000</f>
        <v>102.41945999999999</v>
      </c>
      <c r="N216" s="130">
        <f t="shared" si="30"/>
        <v>117.49122</v>
      </c>
      <c r="O216" s="130">
        <f t="shared" si="30"/>
        <v>91.800719999999998</v>
      </c>
      <c r="P216" s="131"/>
      <c r="Q216" s="192"/>
    </row>
    <row r="217" spans="1:17 16384:16384" ht="18.75" thickBot="1" x14ac:dyDescent="0.25">
      <c r="A217" s="932"/>
      <c r="B217" s="896"/>
      <c r="C217" s="378"/>
      <c r="D217" s="3" t="s">
        <v>1189</v>
      </c>
      <c r="E217" s="371"/>
      <c r="F217" s="371"/>
      <c r="G217" s="371"/>
      <c r="H217" s="371"/>
      <c r="I217" s="371"/>
      <c r="J217" s="371"/>
      <c r="K217" s="371"/>
      <c r="L217" s="371"/>
      <c r="M217" s="869">
        <f>(M216+N216+O216)</f>
        <v>311.71139999999997</v>
      </c>
      <c r="N217" s="870"/>
      <c r="O217" s="870"/>
      <c r="P217" s="871"/>
      <c r="Q217" s="192"/>
    </row>
    <row r="218" spans="1:17 16384:16384" ht="19.5" thickBot="1" x14ac:dyDescent="0.25">
      <c r="A218" s="932"/>
      <c r="B218" s="896"/>
      <c r="C218" s="381"/>
      <c r="D218" s="898"/>
      <c r="E218" s="926"/>
      <c r="F218" s="926"/>
      <c r="G218" s="926"/>
      <c r="H218" s="926"/>
      <c r="I218" s="926"/>
      <c r="J218" s="926"/>
      <c r="K218" s="926"/>
      <c r="L218" s="926"/>
      <c r="M218" s="899"/>
      <c r="N218" s="899"/>
      <c r="O218" s="899"/>
      <c r="P218" s="900"/>
    </row>
    <row r="219" spans="1:17 16384:16384" ht="36.75" thickBot="1" x14ac:dyDescent="0.25">
      <c r="A219" s="932"/>
      <c r="B219" s="896"/>
      <c r="C219" s="364" t="s">
        <v>1309</v>
      </c>
      <c r="D219" s="123" t="s">
        <v>1200</v>
      </c>
      <c r="E219" s="367" t="s">
        <v>1308</v>
      </c>
      <c r="F219" s="475" t="s">
        <v>1381</v>
      </c>
      <c r="G219" s="475" t="s">
        <v>1415</v>
      </c>
      <c r="H219" s="681" t="s">
        <v>1416</v>
      </c>
      <c r="I219" s="475" t="s">
        <v>1417</v>
      </c>
      <c r="J219" s="681" t="s">
        <v>1319</v>
      </c>
      <c r="K219" s="475" t="s">
        <v>1418</v>
      </c>
      <c r="L219" s="475" t="s">
        <v>1419</v>
      </c>
      <c r="M219" s="154" t="str">
        <f>'Данные по ТП'!C72</f>
        <v>ТМ-630/10</v>
      </c>
      <c r="N219" s="125" t="s">
        <v>1225</v>
      </c>
      <c r="O219" s="124" t="s">
        <v>5</v>
      </c>
      <c r="P219" s="126">
        <f>'Данные по ТП'!F72</f>
        <v>1203</v>
      </c>
    </row>
    <row r="220" spans="1:17 16384:16384" ht="19.5" thickBot="1" x14ac:dyDescent="0.25">
      <c r="A220" s="932"/>
      <c r="B220" s="896"/>
      <c r="C220" s="378">
        <v>9</v>
      </c>
      <c r="D220" s="161" t="s">
        <v>246</v>
      </c>
      <c r="E220" s="392"/>
      <c r="F220" s="655">
        <f>((O220*1.73*220*0.9)/1000)+((N220*1.73*220*0.9)/1000)+((M220*1.73*220*0.9)/1000)</f>
        <v>0</v>
      </c>
      <c r="G220" s="845">
        <v>236</v>
      </c>
      <c r="H220" s="845">
        <v>241</v>
      </c>
      <c r="I220" s="845">
        <v>237</v>
      </c>
      <c r="J220" s="845">
        <v>411</v>
      </c>
      <c r="K220" s="845">
        <v>413</v>
      </c>
      <c r="L220" s="845">
        <v>412</v>
      </c>
      <c r="M220" s="146">
        <v>0</v>
      </c>
      <c r="N220" s="146">
        <v>0</v>
      </c>
      <c r="O220" s="146">
        <v>0</v>
      </c>
      <c r="P220" s="146">
        <v>0</v>
      </c>
    </row>
    <row r="221" spans="1:17 16384:16384" ht="19.5" thickBot="1" x14ac:dyDescent="0.25">
      <c r="A221" s="932"/>
      <c r="B221" s="896"/>
      <c r="C221" s="378">
        <v>10</v>
      </c>
      <c r="D221" s="161" t="s">
        <v>247</v>
      </c>
      <c r="E221" s="392"/>
      <c r="F221" s="655">
        <f t="shared" ref="F221:F226" si="31">((O221*1.73*220*0.9)/1000)+((N221*1.73*220*0.9)/1000)+((M221*1.73*220*0.9)/1000)</f>
        <v>0</v>
      </c>
      <c r="G221" s="846"/>
      <c r="H221" s="846"/>
      <c r="I221" s="846"/>
      <c r="J221" s="846"/>
      <c r="K221" s="846"/>
      <c r="L221" s="846"/>
      <c r="M221" s="146">
        <v>0</v>
      </c>
      <c r="N221" s="146">
        <v>0</v>
      </c>
      <c r="O221" s="146">
        <v>0</v>
      </c>
      <c r="P221" s="146">
        <v>0</v>
      </c>
    </row>
    <row r="222" spans="1:17 16384:16384" ht="20.25" customHeight="1" thickBot="1" x14ac:dyDescent="0.25">
      <c r="A222" s="932"/>
      <c r="B222" s="896"/>
      <c r="C222" s="378">
        <v>11</v>
      </c>
      <c r="D222" s="161" t="s">
        <v>248</v>
      </c>
      <c r="E222" s="392"/>
      <c r="F222" s="655">
        <f t="shared" si="31"/>
        <v>0</v>
      </c>
      <c r="G222" s="655"/>
      <c r="H222" s="655"/>
      <c r="I222" s="655"/>
      <c r="J222" s="655"/>
      <c r="K222" s="655"/>
      <c r="L222" s="655"/>
      <c r="M222" s="146">
        <v>0</v>
      </c>
      <c r="N222" s="146">
        <v>0</v>
      </c>
      <c r="O222" s="146">
        <v>0</v>
      </c>
      <c r="P222" s="146">
        <v>0</v>
      </c>
    </row>
    <row r="223" spans="1:17 16384:16384" ht="19.5" thickBot="1" x14ac:dyDescent="0.25">
      <c r="A223" s="932"/>
      <c r="B223" s="896"/>
      <c r="C223" s="378">
        <v>12</v>
      </c>
      <c r="D223" s="161" t="s">
        <v>249</v>
      </c>
      <c r="E223" s="392"/>
      <c r="F223" s="655">
        <f t="shared" si="31"/>
        <v>0</v>
      </c>
      <c r="G223" s="655"/>
      <c r="H223" s="655"/>
      <c r="I223" s="655"/>
      <c r="J223" s="655"/>
      <c r="K223" s="655"/>
      <c r="L223" s="655"/>
      <c r="M223" s="146"/>
      <c r="N223" s="146"/>
      <c r="O223" s="146"/>
      <c r="P223" s="146"/>
    </row>
    <row r="224" spans="1:17 16384:16384" ht="19.5" thickBot="1" x14ac:dyDescent="0.25">
      <c r="A224" s="932"/>
      <c r="B224" s="896"/>
      <c r="C224" s="378">
        <v>13</v>
      </c>
      <c r="D224" s="161" t="s">
        <v>250</v>
      </c>
      <c r="E224" s="392"/>
      <c r="F224" s="655">
        <f t="shared" si="31"/>
        <v>58.916879999999992</v>
      </c>
      <c r="G224" s="655"/>
      <c r="H224" s="655"/>
      <c r="I224" s="655"/>
      <c r="J224" s="655"/>
      <c r="K224" s="655"/>
      <c r="L224" s="655"/>
      <c r="M224" s="146">
        <v>53</v>
      </c>
      <c r="N224" s="146">
        <v>56</v>
      </c>
      <c r="O224" s="146">
        <v>63</v>
      </c>
      <c r="P224" s="146">
        <v>24</v>
      </c>
    </row>
    <row r="225" spans="1:17" ht="19.5" thickBot="1" x14ac:dyDescent="0.25">
      <c r="A225" s="932"/>
      <c r="B225" s="896"/>
      <c r="C225" s="378">
        <v>14</v>
      </c>
      <c r="D225" s="161" t="s">
        <v>1465</v>
      </c>
      <c r="E225" s="392"/>
      <c r="F225" s="655">
        <f t="shared" si="31"/>
        <v>81.181979999999996</v>
      </c>
      <c r="G225" s="655"/>
      <c r="H225" s="655"/>
      <c r="I225" s="655"/>
      <c r="J225" s="655"/>
      <c r="K225" s="655"/>
      <c r="L225" s="655"/>
      <c r="M225" s="146">
        <v>77</v>
      </c>
      <c r="N225" s="146">
        <v>106</v>
      </c>
      <c r="O225" s="146">
        <v>54</v>
      </c>
      <c r="P225" s="146">
        <v>31</v>
      </c>
    </row>
    <row r="226" spans="1:17" ht="19.5" thickBot="1" x14ac:dyDescent="0.25">
      <c r="A226" s="932"/>
      <c r="B226" s="896"/>
      <c r="C226" s="378">
        <v>15</v>
      </c>
      <c r="D226" s="161" t="s">
        <v>1571</v>
      </c>
      <c r="E226" s="392"/>
      <c r="F226" s="655">
        <f t="shared" si="31"/>
        <v>0</v>
      </c>
      <c r="G226" s="655"/>
      <c r="H226" s="655"/>
      <c r="I226" s="655"/>
      <c r="J226" s="655"/>
      <c r="K226" s="655"/>
      <c r="L226" s="655"/>
      <c r="M226" s="146">
        <v>0</v>
      </c>
      <c r="N226" s="146">
        <v>0</v>
      </c>
      <c r="O226" s="146">
        <v>0</v>
      </c>
      <c r="P226" s="146">
        <v>0</v>
      </c>
    </row>
    <row r="227" spans="1:17" ht="38.25" thickBot="1" x14ac:dyDescent="0.25">
      <c r="A227" s="932"/>
      <c r="B227" s="896"/>
      <c r="C227" s="378">
        <v>16</v>
      </c>
      <c r="D227" s="161" t="s">
        <v>913</v>
      </c>
      <c r="E227" s="392"/>
      <c r="F227" s="655">
        <f>((O227*1.73*220*0.9)/1000)+((N227*1.73*220*0.9)/1000)+((M227*1.73*220*0.9)/1000)</f>
        <v>14.044140000000001</v>
      </c>
      <c r="G227" s="655"/>
      <c r="H227" s="655"/>
      <c r="I227" s="655"/>
      <c r="J227" s="655"/>
      <c r="K227" s="655"/>
      <c r="L227" s="655"/>
      <c r="M227" s="146">
        <v>3</v>
      </c>
      <c r="N227" s="146">
        <v>9</v>
      </c>
      <c r="O227" s="146">
        <v>29</v>
      </c>
      <c r="P227" s="146">
        <v>17</v>
      </c>
    </row>
    <row r="228" spans="1:17" ht="19.5" thickBot="1" x14ac:dyDescent="0.35">
      <c r="A228" s="932"/>
      <c r="B228" s="896"/>
      <c r="C228" s="378">
        <v>17</v>
      </c>
      <c r="D228" s="161" t="s">
        <v>251</v>
      </c>
      <c r="E228" s="392"/>
      <c r="F228" s="655">
        <f t="shared" ref="F228:F229" si="32">((O228*1.73*220*0.9)/1000)+((N228*1.73*220*0.9)/1000)+((M228*1.73*220*0.9)/1000)</f>
        <v>0</v>
      </c>
      <c r="G228" s="655"/>
      <c r="H228" s="655"/>
      <c r="I228" s="655"/>
      <c r="J228" s="655"/>
      <c r="K228" s="655"/>
      <c r="L228" s="655"/>
      <c r="M228" s="196">
        <v>0</v>
      </c>
      <c r="N228" s="196">
        <v>0</v>
      </c>
      <c r="O228" s="196">
        <v>0</v>
      </c>
      <c r="P228" s="196">
        <v>0</v>
      </c>
    </row>
    <row r="229" spans="1:17" ht="18.75" thickBot="1" x14ac:dyDescent="0.3">
      <c r="A229" s="932"/>
      <c r="B229" s="896"/>
      <c r="C229" s="383">
        <v>21</v>
      </c>
      <c r="D229" s="182"/>
      <c r="E229" s="416"/>
      <c r="F229" s="655">
        <f t="shared" si="32"/>
        <v>18.497160000000001</v>
      </c>
      <c r="G229" s="655"/>
      <c r="H229" s="655"/>
      <c r="I229" s="655"/>
      <c r="J229" s="655"/>
      <c r="K229" s="655"/>
      <c r="L229" s="655"/>
      <c r="M229" s="688">
        <v>31</v>
      </c>
      <c r="N229" s="688">
        <v>10</v>
      </c>
      <c r="O229" s="688">
        <v>13</v>
      </c>
      <c r="P229" s="688">
        <v>11</v>
      </c>
    </row>
    <row r="230" spans="1:17" ht="18.75" thickBot="1" x14ac:dyDescent="0.3">
      <c r="A230" s="932"/>
      <c r="B230" s="896"/>
      <c r="C230" s="383"/>
      <c r="D230" s="182"/>
      <c r="E230" s="416"/>
      <c r="F230" s="416"/>
      <c r="G230" s="416"/>
      <c r="H230" s="416"/>
      <c r="I230" s="416"/>
      <c r="J230" s="416"/>
      <c r="K230" s="416"/>
      <c r="L230" s="416"/>
      <c r="M230" s="183"/>
      <c r="N230" s="182"/>
      <c r="O230" s="182"/>
      <c r="P230" s="182"/>
      <c r="Q230" s="192"/>
    </row>
    <row r="231" spans="1:17" ht="18.75" thickBot="1" x14ac:dyDescent="0.3">
      <c r="A231" s="932"/>
      <c r="B231" s="896"/>
      <c r="C231" s="378"/>
      <c r="D231" s="3" t="s">
        <v>1186</v>
      </c>
      <c r="E231" s="370"/>
      <c r="F231" s="370"/>
      <c r="G231" s="370"/>
      <c r="H231" s="370"/>
      <c r="I231" s="370"/>
      <c r="J231" s="370"/>
      <c r="K231" s="370"/>
      <c r="L231" s="370"/>
      <c r="M231" s="26">
        <f>SUM(M220:M230)</f>
        <v>164</v>
      </c>
      <c r="N231" s="26">
        <f>SUM(N220:N230)</f>
        <v>181</v>
      </c>
      <c r="O231" s="26">
        <f>SUM(O220:O230)</f>
        <v>159</v>
      </c>
      <c r="P231" s="26">
        <f>SUM(P220:P230)</f>
        <v>83</v>
      </c>
    </row>
    <row r="232" spans="1:17" ht="19.5" thickBot="1" x14ac:dyDescent="0.25">
      <c r="A232" s="932"/>
      <c r="B232" s="896"/>
      <c r="C232" s="378"/>
      <c r="D232" s="3" t="s">
        <v>1188</v>
      </c>
      <c r="E232" s="370"/>
      <c r="F232" s="370"/>
      <c r="G232" s="370"/>
      <c r="H232" s="370"/>
      <c r="I232" s="370"/>
      <c r="J232" s="370"/>
      <c r="K232" s="370"/>
      <c r="L232" s="370"/>
      <c r="M232" s="130">
        <f t="shared" ref="M232:O232" si="33">(M231*1.73*220*0.9)/1000</f>
        <v>56.176559999999995</v>
      </c>
      <c r="N232" s="130">
        <f t="shared" si="33"/>
        <v>61.999740000000003</v>
      </c>
      <c r="O232" s="130">
        <f t="shared" si="33"/>
        <v>54.463860000000004</v>
      </c>
      <c r="P232" s="131"/>
    </row>
    <row r="233" spans="1:17" ht="18.75" thickBot="1" x14ac:dyDescent="0.25">
      <c r="A233" s="932"/>
      <c r="B233" s="896"/>
      <c r="C233" s="378"/>
      <c r="D233" s="3" t="s">
        <v>1190</v>
      </c>
      <c r="E233" s="371"/>
      <c r="F233" s="371"/>
      <c r="G233" s="371"/>
      <c r="H233" s="371"/>
      <c r="I233" s="371"/>
      <c r="J233" s="371"/>
      <c r="K233" s="371"/>
      <c r="L233" s="371"/>
      <c r="M233" s="869">
        <f>(M232+N232+O232)</f>
        <v>172.64016000000001</v>
      </c>
      <c r="N233" s="870"/>
      <c r="O233" s="870"/>
      <c r="P233" s="871"/>
    </row>
    <row r="234" spans="1:17" ht="19.5" thickBot="1" x14ac:dyDescent="0.25">
      <c r="A234" s="933"/>
      <c r="B234" s="897"/>
      <c r="C234" s="383"/>
      <c r="D234" s="42" t="s">
        <v>53</v>
      </c>
      <c r="E234" s="375"/>
      <c r="F234" s="375"/>
      <c r="G234" s="375"/>
      <c r="H234" s="375"/>
      <c r="I234" s="375"/>
      <c r="J234" s="375"/>
      <c r="K234" s="375"/>
      <c r="L234" s="375"/>
      <c r="M234" s="23">
        <f>M231+M215</f>
        <v>463</v>
      </c>
      <c r="N234" s="23">
        <f>N231+N215</f>
        <v>524</v>
      </c>
      <c r="O234" s="23">
        <f>O231+O215</f>
        <v>427</v>
      </c>
      <c r="P234" s="23">
        <f>P231+P215</f>
        <v>218</v>
      </c>
    </row>
    <row r="235" spans="1:17" ht="29.25" customHeight="1" thickBot="1" x14ac:dyDescent="0.3">
      <c r="A235" s="604"/>
      <c r="B235" s="586"/>
      <c r="C235" s="589"/>
      <c r="D235" s="611" t="str">
        <f>HYPERLINK("#Оглавление!h8","&lt;&lt;&lt;&lt;&lt;")</f>
        <v>&lt;&lt;&lt;&lt;&lt;</v>
      </c>
      <c r="E235" s="589"/>
      <c r="F235" s="644"/>
      <c r="G235" s="644"/>
      <c r="H235" s="644"/>
      <c r="I235" s="644"/>
      <c r="J235" s="644"/>
      <c r="K235" s="644"/>
      <c r="L235" s="644"/>
      <c r="M235" s="586"/>
      <c r="N235" s="586"/>
      <c r="O235" s="586"/>
      <c r="P235" s="586"/>
    </row>
    <row r="236" spans="1:17" ht="36.75" thickBot="1" x14ac:dyDescent="0.25">
      <c r="A236" s="181">
        <v>44875</v>
      </c>
      <c r="B236" s="23"/>
      <c r="C236" s="364" t="s">
        <v>1309</v>
      </c>
      <c r="D236" s="123" t="s">
        <v>1224</v>
      </c>
      <c r="E236" s="367" t="s">
        <v>1308</v>
      </c>
      <c r="F236" s="475" t="s">
        <v>1381</v>
      </c>
      <c r="G236" s="475" t="s">
        <v>1415</v>
      </c>
      <c r="H236" s="681" t="s">
        <v>1416</v>
      </c>
      <c r="I236" s="475" t="s">
        <v>1417</v>
      </c>
      <c r="J236" s="681" t="s">
        <v>1319</v>
      </c>
      <c r="K236" s="475" t="s">
        <v>1418</v>
      </c>
      <c r="L236" s="475" t="s">
        <v>1419</v>
      </c>
      <c r="M236" s="154" t="str">
        <f>'Данные по ТП'!C73</f>
        <v>ТМ-630/10</v>
      </c>
      <c r="N236" s="125" t="s">
        <v>1225</v>
      </c>
      <c r="O236" s="124" t="s">
        <v>5</v>
      </c>
      <c r="P236" s="126">
        <f>'Данные по ТП'!F73</f>
        <v>65883</v>
      </c>
    </row>
    <row r="237" spans="1:17" ht="19.5" customHeight="1" thickBot="1" x14ac:dyDescent="0.25">
      <c r="A237" s="850" t="s">
        <v>1650</v>
      </c>
      <c r="B237" s="872" t="s">
        <v>269</v>
      </c>
      <c r="C237" s="378">
        <v>1</v>
      </c>
      <c r="D237" s="161" t="s">
        <v>914</v>
      </c>
      <c r="E237" s="392"/>
      <c r="F237" s="655">
        <f>((O237*1.73*220*0.9)/1000)+((N237*1.73*220*0.9)/1000)+((M237*1.73*220*0.9)/1000)</f>
        <v>0</v>
      </c>
      <c r="G237" s="845"/>
      <c r="H237" s="845"/>
      <c r="I237" s="845"/>
      <c r="J237" s="845"/>
      <c r="K237" s="845"/>
      <c r="L237" s="845"/>
      <c r="M237" s="146"/>
      <c r="N237" s="146"/>
      <c r="O237" s="146"/>
      <c r="P237" s="146"/>
    </row>
    <row r="238" spans="1:17" ht="19.5" thickBot="1" x14ac:dyDescent="0.25">
      <c r="A238" s="862"/>
      <c r="B238" s="940"/>
      <c r="C238" s="378">
        <v>2</v>
      </c>
      <c r="D238" s="161" t="s">
        <v>252</v>
      </c>
      <c r="E238" s="392"/>
      <c r="F238" s="655">
        <f t="shared" ref="F238:F241" si="34">((O238*1.73*220*0.9)/1000)+((N238*1.73*220*0.9)/1000)+((M238*1.73*220*0.9)/1000)</f>
        <v>13.01652</v>
      </c>
      <c r="G238" s="846"/>
      <c r="H238" s="846"/>
      <c r="I238" s="846"/>
      <c r="J238" s="846"/>
      <c r="K238" s="846"/>
      <c r="L238" s="846"/>
      <c r="M238" s="146">
        <v>10</v>
      </c>
      <c r="N238" s="146">
        <v>20</v>
      </c>
      <c r="O238" s="146">
        <v>8</v>
      </c>
      <c r="P238" s="146">
        <v>0</v>
      </c>
    </row>
    <row r="239" spans="1:17" ht="21" customHeight="1" thickBot="1" x14ac:dyDescent="0.25">
      <c r="A239" s="862"/>
      <c r="B239" s="940"/>
      <c r="C239" s="378">
        <v>3</v>
      </c>
      <c r="D239" s="161" t="s">
        <v>915</v>
      </c>
      <c r="E239" s="392"/>
      <c r="F239" s="655">
        <f t="shared" si="34"/>
        <v>67.137840000000011</v>
      </c>
      <c r="G239" s="655"/>
      <c r="H239" s="655"/>
      <c r="I239" s="655"/>
      <c r="J239" s="655"/>
      <c r="K239" s="655"/>
      <c r="L239" s="655"/>
      <c r="M239" s="146">
        <v>72</v>
      </c>
      <c r="N239" s="146">
        <v>64</v>
      </c>
      <c r="O239" s="146">
        <v>60</v>
      </c>
      <c r="P239" s="146">
        <v>8</v>
      </c>
    </row>
    <row r="240" spans="1:17" ht="19.5" thickBot="1" x14ac:dyDescent="0.25">
      <c r="A240" s="862"/>
      <c r="B240" s="940"/>
      <c r="C240" s="378">
        <v>4</v>
      </c>
      <c r="D240" s="161" t="s">
        <v>253</v>
      </c>
      <c r="E240" s="392"/>
      <c r="F240" s="655">
        <f t="shared" si="34"/>
        <v>21.580019999999998</v>
      </c>
      <c r="G240" s="655"/>
      <c r="H240" s="655"/>
      <c r="I240" s="655"/>
      <c r="J240" s="655"/>
      <c r="K240" s="655"/>
      <c r="L240" s="655"/>
      <c r="M240" s="146">
        <v>25</v>
      </c>
      <c r="N240" s="146">
        <v>10</v>
      </c>
      <c r="O240" s="146">
        <v>28</v>
      </c>
      <c r="P240" s="146">
        <v>11</v>
      </c>
    </row>
    <row r="241" spans="1:17" ht="19.5" thickBot="1" x14ac:dyDescent="0.25">
      <c r="A241" s="862"/>
      <c r="B241" s="940"/>
      <c r="C241" s="378">
        <v>13</v>
      </c>
      <c r="D241" s="161" t="s">
        <v>254</v>
      </c>
      <c r="E241" s="392"/>
      <c r="F241" s="655">
        <f t="shared" si="34"/>
        <v>9.5911200000000001</v>
      </c>
      <c r="G241" s="655"/>
      <c r="H241" s="655"/>
      <c r="I241" s="655"/>
      <c r="J241" s="655"/>
      <c r="K241" s="655"/>
      <c r="L241" s="655"/>
      <c r="M241" s="146">
        <v>9</v>
      </c>
      <c r="N241" s="146">
        <v>12</v>
      </c>
      <c r="O241" s="146">
        <v>7</v>
      </c>
      <c r="P241" s="146">
        <v>6</v>
      </c>
    </row>
    <row r="242" spans="1:17" ht="19.5" thickBot="1" x14ac:dyDescent="0.25">
      <c r="A242" s="862"/>
      <c r="B242" s="940"/>
      <c r="C242" s="378"/>
      <c r="D242" s="161"/>
      <c r="E242" s="392"/>
      <c r="F242" s="655"/>
      <c r="G242" s="655"/>
      <c r="H242" s="655"/>
      <c r="I242" s="655"/>
      <c r="J242" s="655"/>
      <c r="K242" s="655"/>
      <c r="L242" s="655"/>
      <c r="M242" s="146"/>
      <c r="N242" s="146"/>
      <c r="O242" s="146"/>
      <c r="P242" s="146"/>
    </row>
    <row r="243" spans="1:17" ht="19.5" thickBot="1" x14ac:dyDescent="0.25">
      <c r="A243" s="862"/>
      <c r="B243" s="940"/>
      <c r="C243" s="378"/>
      <c r="D243" s="161"/>
      <c r="E243" s="392"/>
      <c r="F243" s="655"/>
      <c r="G243" s="655"/>
      <c r="H243" s="655"/>
      <c r="I243" s="655"/>
      <c r="J243" s="655"/>
      <c r="K243" s="655"/>
      <c r="L243" s="655"/>
      <c r="M243" s="146"/>
      <c r="N243" s="146"/>
      <c r="O243" s="146"/>
      <c r="P243" s="146"/>
    </row>
    <row r="244" spans="1:17" ht="18.75" thickBot="1" x14ac:dyDescent="0.3">
      <c r="A244" s="862"/>
      <c r="B244" s="940"/>
      <c r="C244" s="378"/>
      <c r="D244" s="3" t="s">
        <v>1187</v>
      </c>
      <c r="E244" s="370"/>
      <c r="F244" s="655"/>
      <c r="G244" s="655"/>
      <c r="H244" s="655"/>
      <c r="I244" s="655"/>
      <c r="J244" s="655"/>
      <c r="K244" s="655"/>
      <c r="L244" s="655"/>
      <c r="M244" s="26">
        <f>SUM(M237:M243)</f>
        <v>116</v>
      </c>
      <c r="N244" s="26">
        <f>SUM(N237:N243)</f>
        <v>106</v>
      </c>
      <c r="O244" s="26">
        <f>SUM(O237:O243)</f>
        <v>103</v>
      </c>
      <c r="P244" s="26">
        <f>SUM(P237:P243)</f>
        <v>25</v>
      </c>
    </row>
    <row r="245" spans="1:17" ht="19.5" thickBot="1" x14ac:dyDescent="0.25">
      <c r="A245" s="862"/>
      <c r="B245" s="940"/>
      <c r="C245" s="378"/>
      <c r="D245" s="3" t="s">
        <v>1188</v>
      </c>
      <c r="E245" s="370"/>
      <c r="F245" s="655"/>
      <c r="G245" s="655"/>
      <c r="H245" s="655"/>
      <c r="I245" s="655"/>
      <c r="J245" s="655"/>
      <c r="K245" s="655"/>
      <c r="L245" s="655"/>
      <c r="M245" s="130">
        <f t="shared" ref="M245:O245" si="35">(M244*1.73*220*0.9)/1000</f>
        <v>39.734639999999999</v>
      </c>
      <c r="N245" s="130">
        <f t="shared" si="35"/>
        <v>36.309239999999996</v>
      </c>
      <c r="O245" s="130">
        <f t="shared" si="35"/>
        <v>35.281620000000004</v>
      </c>
      <c r="P245" s="131"/>
      <c r="Q245" s="192"/>
    </row>
    <row r="246" spans="1:17" ht="18.75" thickBot="1" x14ac:dyDescent="0.25">
      <c r="A246" s="862"/>
      <c r="B246" s="940"/>
      <c r="C246" s="378"/>
      <c r="D246" s="3" t="s">
        <v>1189</v>
      </c>
      <c r="E246" s="371"/>
      <c r="F246" s="655"/>
      <c r="G246" s="683"/>
      <c r="H246" s="683"/>
      <c r="I246" s="683"/>
      <c r="J246" s="683"/>
      <c r="K246" s="683"/>
      <c r="L246" s="683"/>
      <c r="M246" s="869">
        <f>(M245+N245+O245)</f>
        <v>111.32550000000001</v>
      </c>
      <c r="N246" s="870"/>
      <c r="O246" s="870"/>
      <c r="P246" s="871"/>
      <c r="Q246" s="192"/>
    </row>
    <row r="247" spans="1:17" ht="19.5" thickBot="1" x14ac:dyDescent="0.25">
      <c r="A247" s="862"/>
      <c r="B247" s="940"/>
      <c r="C247" s="381"/>
      <c r="D247" s="898"/>
      <c r="E247" s="926"/>
      <c r="F247" s="926"/>
      <c r="G247" s="926"/>
      <c r="H247" s="926"/>
      <c r="I247" s="926"/>
      <c r="J247" s="926"/>
      <c r="K247" s="926"/>
      <c r="L247" s="926"/>
      <c r="M247" s="899"/>
      <c r="N247" s="899"/>
      <c r="O247" s="899"/>
      <c r="P247" s="900"/>
    </row>
    <row r="248" spans="1:17" ht="36.75" thickBot="1" x14ac:dyDescent="0.25">
      <c r="A248" s="862"/>
      <c r="B248" s="940"/>
      <c r="C248" s="364" t="s">
        <v>1309</v>
      </c>
      <c r="D248" s="123" t="s">
        <v>1200</v>
      </c>
      <c r="E248" s="367" t="s">
        <v>1308</v>
      </c>
      <c r="F248" s="475" t="s">
        <v>1381</v>
      </c>
      <c r="G248" s="475" t="s">
        <v>1415</v>
      </c>
      <c r="H248" s="681" t="s">
        <v>1416</v>
      </c>
      <c r="I248" s="475" t="s">
        <v>1417</v>
      </c>
      <c r="J248" s="681" t="s">
        <v>1319</v>
      </c>
      <c r="K248" s="475" t="s">
        <v>1418</v>
      </c>
      <c r="L248" s="475" t="s">
        <v>1419</v>
      </c>
      <c r="M248" s="154" t="str">
        <f>'Данные по ТП'!C74</f>
        <v>ТМ-400/10</v>
      </c>
      <c r="N248" s="125" t="s">
        <v>1225</v>
      </c>
      <c r="O248" s="124" t="s">
        <v>5</v>
      </c>
      <c r="P248" s="126">
        <f>'Данные по ТП'!F74</f>
        <v>822</v>
      </c>
    </row>
    <row r="249" spans="1:17" ht="19.5" thickBot="1" x14ac:dyDescent="0.25">
      <c r="A249" s="862"/>
      <c r="B249" s="940"/>
      <c r="C249" s="378">
        <v>5</v>
      </c>
      <c r="D249" s="161" t="s">
        <v>255</v>
      </c>
      <c r="E249" s="392"/>
      <c r="F249" s="655">
        <f>((O249*1.73*220*0.9)/1000)+((N249*1.73*220*0.9)/1000)+((M249*1.73*220*0.9)/1000)</f>
        <v>0</v>
      </c>
      <c r="G249" s="845">
        <v>238</v>
      </c>
      <c r="H249" s="845">
        <v>238</v>
      </c>
      <c r="I249" s="845">
        <v>236</v>
      </c>
      <c r="J249" s="845">
        <v>411</v>
      </c>
      <c r="K249" s="845">
        <v>410</v>
      </c>
      <c r="L249" s="845">
        <v>410</v>
      </c>
      <c r="M249" s="146">
        <v>0</v>
      </c>
      <c r="N249" s="146">
        <v>0</v>
      </c>
      <c r="O249" s="146">
        <v>0</v>
      </c>
      <c r="P249" s="146">
        <v>0</v>
      </c>
    </row>
    <row r="250" spans="1:17" ht="19.5" thickBot="1" x14ac:dyDescent="0.25">
      <c r="A250" s="862"/>
      <c r="B250" s="940"/>
      <c r="C250" s="378">
        <v>6</v>
      </c>
      <c r="D250" s="161" t="s">
        <v>256</v>
      </c>
      <c r="E250" s="392"/>
      <c r="F250" s="655">
        <f t="shared" ref="F250:F254" si="36">((O250*1.73*220*0.9)/1000)+((N250*1.73*220*0.9)/1000)+((M250*1.73*220*0.9)/1000)</f>
        <v>0</v>
      </c>
      <c r="G250" s="846"/>
      <c r="H250" s="846"/>
      <c r="I250" s="846"/>
      <c r="J250" s="846"/>
      <c r="K250" s="846"/>
      <c r="L250" s="846"/>
      <c r="M250" s="146">
        <v>0</v>
      </c>
      <c r="N250" s="146">
        <v>0</v>
      </c>
      <c r="O250" s="146">
        <v>0</v>
      </c>
      <c r="P250" s="146">
        <v>0</v>
      </c>
    </row>
    <row r="251" spans="1:17" ht="19.5" thickBot="1" x14ac:dyDescent="0.25">
      <c r="A251" s="862"/>
      <c r="B251" s="940"/>
      <c r="C251" s="378">
        <v>7</v>
      </c>
      <c r="D251" s="161" t="s">
        <v>257</v>
      </c>
      <c r="E251" s="392"/>
      <c r="F251" s="655">
        <f t="shared" si="36"/>
        <v>18.497160000000001</v>
      </c>
      <c r="G251" s="655"/>
      <c r="H251" s="655"/>
      <c r="I251" s="655"/>
      <c r="J251" s="655"/>
      <c r="K251" s="655"/>
      <c r="L251" s="655"/>
      <c r="M251" s="146">
        <v>18</v>
      </c>
      <c r="N251" s="146">
        <v>21</v>
      </c>
      <c r="O251" s="146">
        <v>15</v>
      </c>
      <c r="P251" s="146">
        <v>8</v>
      </c>
    </row>
    <row r="252" spans="1:17" ht="19.5" thickBot="1" x14ac:dyDescent="0.25">
      <c r="A252" s="862"/>
      <c r="B252" s="940"/>
      <c r="C252" s="378">
        <v>8</v>
      </c>
      <c r="D252" s="161" t="s">
        <v>1464</v>
      </c>
      <c r="E252" s="392"/>
      <c r="F252" s="655">
        <f t="shared" si="36"/>
        <v>13.01652</v>
      </c>
      <c r="G252" s="655"/>
      <c r="H252" s="655"/>
      <c r="I252" s="655"/>
      <c r="J252" s="655"/>
      <c r="K252" s="655"/>
      <c r="L252" s="655"/>
      <c r="M252" s="146">
        <v>20</v>
      </c>
      <c r="N252" s="146">
        <v>6</v>
      </c>
      <c r="O252" s="146">
        <v>12</v>
      </c>
      <c r="P252" s="146">
        <v>11</v>
      </c>
    </row>
    <row r="253" spans="1:17" ht="19.5" thickBot="1" x14ac:dyDescent="0.25">
      <c r="A253" s="862"/>
      <c r="B253" s="940"/>
      <c r="C253" s="378">
        <v>9</v>
      </c>
      <c r="D253" s="161" t="s">
        <v>258</v>
      </c>
      <c r="E253" s="392"/>
      <c r="F253" s="655">
        <f t="shared" si="36"/>
        <v>0</v>
      </c>
      <c r="G253" s="655"/>
      <c r="H253" s="655"/>
      <c r="I253" s="655"/>
      <c r="J253" s="655"/>
      <c r="K253" s="655"/>
      <c r="L253" s="655"/>
      <c r="M253" s="146">
        <v>0</v>
      </c>
      <c r="N253" s="146">
        <v>0</v>
      </c>
      <c r="O253" s="146">
        <v>0</v>
      </c>
      <c r="P253" s="146">
        <v>0</v>
      </c>
    </row>
    <row r="254" spans="1:17" ht="19.5" thickBot="1" x14ac:dyDescent="0.25">
      <c r="A254" s="862"/>
      <c r="B254" s="940"/>
      <c r="C254" s="378">
        <v>10</v>
      </c>
      <c r="D254" s="161" t="s">
        <v>259</v>
      </c>
      <c r="E254" s="392"/>
      <c r="F254" s="655">
        <f t="shared" si="36"/>
        <v>27.403200000000002</v>
      </c>
      <c r="G254" s="655"/>
      <c r="H254" s="655"/>
      <c r="I254" s="655"/>
      <c r="J254" s="655"/>
      <c r="K254" s="655"/>
      <c r="L254" s="655"/>
      <c r="M254" s="146">
        <v>11</v>
      </c>
      <c r="N254" s="146">
        <v>33</v>
      </c>
      <c r="O254" s="146">
        <v>36</v>
      </c>
      <c r="P254" s="146">
        <v>16</v>
      </c>
    </row>
    <row r="255" spans="1:17" ht="19.5" thickBot="1" x14ac:dyDescent="0.35">
      <c r="A255" s="862"/>
      <c r="B255" s="940"/>
      <c r="C255" s="378">
        <v>12</v>
      </c>
      <c r="D255" s="161"/>
      <c r="E255" s="392"/>
      <c r="F255" s="655"/>
      <c r="G255" s="655"/>
      <c r="H255" s="655"/>
      <c r="I255" s="655"/>
      <c r="J255" s="655"/>
      <c r="K255" s="655"/>
      <c r="L255" s="655"/>
      <c r="M255" s="197"/>
      <c r="N255" s="197"/>
      <c r="O255" s="197"/>
      <c r="P255" s="197"/>
    </row>
    <row r="256" spans="1:17" ht="18.75" thickBot="1" x14ac:dyDescent="0.3">
      <c r="A256" s="862"/>
      <c r="B256" s="940"/>
      <c r="C256" s="383"/>
      <c r="D256" s="182"/>
      <c r="E256" s="416"/>
      <c r="F256" s="655"/>
      <c r="G256" s="655"/>
      <c r="H256" s="655"/>
      <c r="I256" s="655"/>
      <c r="J256" s="655"/>
      <c r="K256" s="655"/>
      <c r="L256" s="655"/>
      <c r="M256" s="183"/>
      <c r="N256" s="182"/>
      <c r="O256" s="182"/>
      <c r="P256" s="182"/>
    </row>
    <row r="257" spans="1:17" ht="18.75" thickBot="1" x14ac:dyDescent="0.3">
      <c r="A257" s="862"/>
      <c r="B257" s="940"/>
      <c r="C257" s="383"/>
      <c r="D257" s="182"/>
      <c r="E257" s="416"/>
      <c r="F257" s="416"/>
      <c r="G257" s="416"/>
      <c r="H257" s="416"/>
      <c r="I257" s="416"/>
      <c r="J257" s="416"/>
      <c r="K257" s="416"/>
      <c r="L257" s="416"/>
      <c r="M257" s="183"/>
      <c r="N257" s="182"/>
      <c r="O257" s="182"/>
      <c r="P257" s="182"/>
      <c r="Q257" s="192"/>
    </row>
    <row r="258" spans="1:17" ht="18.75" thickBot="1" x14ac:dyDescent="0.3">
      <c r="A258" s="862"/>
      <c r="B258" s="940"/>
      <c r="C258" s="378"/>
      <c r="D258" s="3" t="s">
        <v>1186</v>
      </c>
      <c r="E258" s="370"/>
      <c r="F258" s="370"/>
      <c r="G258" s="370"/>
      <c r="H258" s="370"/>
      <c r="I258" s="370"/>
      <c r="J258" s="370"/>
      <c r="K258" s="370"/>
      <c r="L258" s="370"/>
      <c r="M258" s="26">
        <f>SUM(M249:M257)</f>
        <v>49</v>
      </c>
      <c r="N258" s="26">
        <f>SUM(N249:N257)</f>
        <v>60</v>
      </c>
      <c r="O258" s="26">
        <f>SUM(O249:O257)</f>
        <v>63</v>
      </c>
      <c r="P258" s="26">
        <f>SUM(P249:P257)</f>
        <v>35</v>
      </c>
      <c r="Q258" s="192"/>
    </row>
    <row r="259" spans="1:17" ht="19.5" thickBot="1" x14ac:dyDescent="0.25">
      <c r="A259" s="862"/>
      <c r="B259" s="940"/>
      <c r="C259" s="378"/>
      <c r="D259" s="3" t="s">
        <v>1188</v>
      </c>
      <c r="E259" s="370"/>
      <c r="F259" s="370"/>
      <c r="G259" s="370"/>
      <c r="H259" s="370"/>
      <c r="I259" s="370"/>
      <c r="J259" s="370"/>
      <c r="K259" s="370"/>
      <c r="L259" s="370"/>
      <c r="M259" s="130">
        <f t="shared" ref="M259:O259" si="37">(M258*1.73*220*0.9)/1000</f>
        <v>16.784459999999999</v>
      </c>
      <c r="N259" s="130">
        <f t="shared" si="37"/>
        <v>20.552400000000002</v>
      </c>
      <c r="O259" s="130">
        <f t="shared" si="37"/>
        <v>21.580020000000001</v>
      </c>
      <c r="P259" s="131"/>
    </row>
    <row r="260" spans="1:17" ht="18.75" thickBot="1" x14ac:dyDescent="0.25">
      <c r="A260" s="862"/>
      <c r="B260" s="940"/>
      <c r="C260" s="378"/>
      <c r="D260" s="3" t="s">
        <v>1190</v>
      </c>
      <c r="E260" s="371"/>
      <c r="F260" s="371"/>
      <c r="G260" s="371"/>
      <c r="H260" s="371"/>
      <c r="I260" s="371"/>
      <c r="J260" s="371"/>
      <c r="K260" s="371"/>
      <c r="L260" s="371"/>
      <c r="M260" s="869">
        <f>(M259+N259+O259)</f>
        <v>58.916880000000006</v>
      </c>
      <c r="N260" s="870"/>
      <c r="O260" s="870"/>
      <c r="P260" s="871"/>
    </row>
    <row r="261" spans="1:17" ht="19.5" thickBot="1" x14ac:dyDescent="0.3">
      <c r="A261" s="863"/>
      <c r="B261" s="941"/>
      <c r="C261" s="415"/>
      <c r="D261" s="37" t="s">
        <v>53</v>
      </c>
      <c r="E261" s="412"/>
      <c r="F261" s="412"/>
      <c r="G261" s="412"/>
      <c r="H261" s="412"/>
      <c r="I261" s="412"/>
      <c r="J261" s="412"/>
      <c r="K261" s="412"/>
      <c r="L261" s="412"/>
      <c r="M261" s="44">
        <f>M258+M244</f>
        <v>165</v>
      </c>
      <c r="N261" s="44">
        <f>N258+N244</f>
        <v>166</v>
      </c>
      <c r="O261" s="44">
        <f>O258+O244</f>
        <v>166</v>
      </c>
      <c r="P261" s="44">
        <f>P258+P244</f>
        <v>60</v>
      </c>
    </row>
    <row r="263" spans="1:17" ht="25.5" x14ac:dyDescent="0.25">
      <c r="D263" s="610" t="str">
        <f>HYPERLINK("#Оглавление!h8","&lt;&lt;&lt;&lt;&lt;")</f>
        <v>&lt;&lt;&lt;&lt;&lt;</v>
      </c>
    </row>
  </sheetData>
  <mergeCells count="158">
    <mergeCell ref="A67:A86"/>
    <mergeCell ref="B39:B64"/>
    <mergeCell ref="A89:A115"/>
    <mergeCell ref="M114:P114"/>
    <mergeCell ref="M100:P100"/>
    <mergeCell ref="M74:P74"/>
    <mergeCell ref="M63:P63"/>
    <mergeCell ref="M49:P49"/>
    <mergeCell ref="A39:A64"/>
    <mergeCell ref="D75:P75"/>
    <mergeCell ref="D50:P50"/>
    <mergeCell ref="M85:P85"/>
    <mergeCell ref="B89:B115"/>
    <mergeCell ref="G52:G53"/>
    <mergeCell ref="H52:H53"/>
    <mergeCell ref="I52:I53"/>
    <mergeCell ref="L67:L68"/>
    <mergeCell ref="L77:L78"/>
    <mergeCell ref="G89:G90"/>
    <mergeCell ref="H89:H90"/>
    <mergeCell ref="I89:I90"/>
    <mergeCell ref="J89:J90"/>
    <mergeCell ref="K89:K90"/>
    <mergeCell ref="L89:L90"/>
    <mergeCell ref="A237:A261"/>
    <mergeCell ref="A206:A234"/>
    <mergeCell ref="B206:B234"/>
    <mergeCell ref="B237:B261"/>
    <mergeCell ref="M260:P260"/>
    <mergeCell ref="M246:P246"/>
    <mergeCell ref="D218:P218"/>
    <mergeCell ref="D247:P247"/>
    <mergeCell ref="M233:P233"/>
    <mergeCell ref="M217:P217"/>
    <mergeCell ref="G220:G221"/>
    <mergeCell ref="H220:H221"/>
    <mergeCell ref="I220:I221"/>
    <mergeCell ref="J220:J221"/>
    <mergeCell ref="K220:K221"/>
    <mergeCell ref="L220:L221"/>
    <mergeCell ref="L237:L238"/>
    <mergeCell ref="G249:G250"/>
    <mergeCell ref="H249:H250"/>
    <mergeCell ref="I249:I250"/>
    <mergeCell ref="J249:J250"/>
    <mergeCell ref="K249:K250"/>
    <mergeCell ref="L249:L250"/>
    <mergeCell ref="G237:G238"/>
    <mergeCell ref="A118:A147"/>
    <mergeCell ref="M161:P161"/>
    <mergeCell ref="M145:P145"/>
    <mergeCell ref="M129:P129"/>
    <mergeCell ref="M190:P190"/>
    <mergeCell ref="A150:A177"/>
    <mergeCell ref="B150:B177"/>
    <mergeCell ref="M176:P176"/>
    <mergeCell ref="D162:P162"/>
    <mergeCell ref="D130:P130"/>
    <mergeCell ref="A180:A203"/>
    <mergeCell ref="D191:P191"/>
    <mergeCell ref="B180:B203"/>
    <mergeCell ref="M202:P202"/>
    <mergeCell ref="G132:G133"/>
    <mergeCell ref="H132:H133"/>
    <mergeCell ref="I132:I133"/>
    <mergeCell ref="J132:J133"/>
    <mergeCell ref="K132:K133"/>
    <mergeCell ref="L132:L133"/>
    <mergeCell ref="G150:G151"/>
    <mergeCell ref="H150:H151"/>
    <mergeCell ref="I150:I151"/>
    <mergeCell ref="J150:J151"/>
    <mergeCell ref="M2:M6"/>
    <mergeCell ref="N2:N6"/>
    <mergeCell ref="O2:O6"/>
    <mergeCell ref="P2:P6"/>
    <mergeCell ref="B118:B147"/>
    <mergeCell ref="D101:P101"/>
    <mergeCell ref="B67:B86"/>
    <mergeCell ref="G2:I6"/>
    <mergeCell ref="J2:L6"/>
    <mergeCell ref="L22:L23"/>
    <mergeCell ref="G39:G41"/>
    <mergeCell ref="H39:H41"/>
    <mergeCell ref="I39:I41"/>
    <mergeCell ref="J39:J41"/>
    <mergeCell ref="K39:K41"/>
    <mergeCell ref="L39:L41"/>
    <mergeCell ref="J52:J53"/>
    <mergeCell ref="K52:K53"/>
    <mergeCell ref="L52:L53"/>
    <mergeCell ref="G67:G68"/>
    <mergeCell ref="H67:H68"/>
    <mergeCell ref="I67:I68"/>
    <mergeCell ref="J67:J68"/>
    <mergeCell ref="K67:K68"/>
    <mergeCell ref="B8:B36"/>
    <mergeCell ref="M35:P35"/>
    <mergeCell ref="M19:P19"/>
    <mergeCell ref="D20:P20"/>
    <mergeCell ref="G8:G9"/>
    <mergeCell ref="H8:H9"/>
    <mergeCell ref="I8:I9"/>
    <mergeCell ref="J8:J9"/>
    <mergeCell ref="K8:K9"/>
    <mergeCell ref="L8:L9"/>
    <mergeCell ref="G22:G23"/>
    <mergeCell ref="H22:H23"/>
    <mergeCell ref="I22:I23"/>
    <mergeCell ref="J22:J23"/>
    <mergeCell ref="K22:K23"/>
    <mergeCell ref="G77:G78"/>
    <mergeCell ref="H77:H78"/>
    <mergeCell ref="I77:I78"/>
    <mergeCell ref="J77:J78"/>
    <mergeCell ref="K77:K78"/>
    <mergeCell ref="L103:L104"/>
    <mergeCell ref="G118:G119"/>
    <mergeCell ref="H118:H119"/>
    <mergeCell ref="I118:I119"/>
    <mergeCell ref="J118:J119"/>
    <mergeCell ref="K118:K119"/>
    <mergeCell ref="L118:L119"/>
    <mergeCell ref="G103:G104"/>
    <mergeCell ref="H103:H104"/>
    <mergeCell ref="I103:I104"/>
    <mergeCell ref="J103:J104"/>
    <mergeCell ref="K103:K104"/>
    <mergeCell ref="K150:K151"/>
    <mergeCell ref="L150:L151"/>
    <mergeCell ref="L164:L165"/>
    <mergeCell ref="G180:G181"/>
    <mergeCell ref="H180:H181"/>
    <mergeCell ref="I180:I181"/>
    <mergeCell ref="J180:J181"/>
    <mergeCell ref="K180:K181"/>
    <mergeCell ref="L180:L181"/>
    <mergeCell ref="G164:G165"/>
    <mergeCell ref="H164:H165"/>
    <mergeCell ref="I164:I165"/>
    <mergeCell ref="J164:J165"/>
    <mergeCell ref="K164:K165"/>
    <mergeCell ref="H237:H238"/>
    <mergeCell ref="I237:I238"/>
    <mergeCell ref="J237:J238"/>
    <mergeCell ref="K237:K238"/>
    <mergeCell ref="L193:L194"/>
    <mergeCell ref="G206:G207"/>
    <mergeCell ref="H206:H207"/>
    <mergeCell ref="I206:I207"/>
    <mergeCell ref="J206:J207"/>
    <mergeCell ref="K206:K207"/>
    <mergeCell ref="L206:L207"/>
    <mergeCell ref="G193:G194"/>
    <mergeCell ref="H193:H194"/>
    <mergeCell ref="I193:I194"/>
    <mergeCell ref="J193:J194"/>
    <mergeCell ref="K193:K19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F00B0"/>
  </sheetPr>
  <dimension ref="A1:XFD665"/>
  <sheetViews>
    <sheetView topLeftCell="A292" zoomScale="80" zoomScaleNormal="80" workbookViewId="0">
      <selection activeCell="D288" sqref="D288:P288"/>
    </sheetView>
  </sheetViews>
  <sheetFormatPr defaultColWidth="0" defaultRowHeight="18" x14ac:dyDescent="0.25"/>
  <cols>
    <col min="1" max="1" width="27.7109375" customWidth="1"/>
    <col min="2" max="2" width="9.140625" customWidth="1"/>
    <col min="3" max="3" width="10.140625" style="366" customWidth="1"/>
    <col min="4" max="4" width="50.28515625" customWidth="1"/>
    <col min="5" max="6" width="18.28515625" style="366" customWidth="1"/>
    <col min="7" max="12" width="8.7109375" style="366" customWidth="1"/>
    <col min="13" max="13" width="17.140625" style="155" customWidth="1"/>
    <col min="14" max="14" width="11" customWidth="1"/>
    <col min="15" max="15" width="9.140625" customWidth="1"/>
    <col min="16" max="16" width="13.42578125" customWidth="1"/>
    <col min="17" max="17" width="0" style="191" hidden="1" customWidth="1"/>
    <col min="18" max="40" width="0" style="99" hidden="1" customWidth="1"/>
    <col min="41" max="63" width="0" hidden="1" customWidth="1"/>
    <col min="64" max="16384" width="9.140625" hidden="1"/>
  </cols>
  <sheetData>
    <row r="1" spans="1:17" ht="18.75" x14ac:dyDescent="0.2">
      <c r="A1" s="4" t="s">
        <v>100</v>
      </c>
      <c r="B1" s="17" t="s">
        <v>5</v>
      </c>
      <c r="C1" s="374"/>
      <c r="D1" s="17" t="s">
        <v>5</v>
      </c>
      <c r="E1" s="374"/>
      <c r="F1" s="374"/>
      <c r="G1" s="853" t="s">
        <v>1413</v>
      </c>
      <c r="H1" s="854"/>
      <c r="I1" s="855"/>
      <c r="J1" s="853" t="s">
        <v>1414</v>
      </c>
      <c r="K1" s="854"/>
      <c r="L1" s="855"/>
      <c r="M1" s="866" t="s">
        <v>270</v>
      </c>
      <c r="N1" s="866" t="s">
        <v>271</v>
      </c>
      <c r="O1" s="866" t="s">
        <v>272</v>
      </c>
      <c r="P1" s="866" t="s">
        <v>12</v>
      </c>
    </row>
    <row r="2" spans="1:17" ht="18.75" x14ac:dyDescent="0.2">
      <c r="A2" s="27" t="s">
        <v>1</v>
      </c>
      <c r="B2" s="18" t="s">
        <v>6</v>
      </c>
      <c r="C2" s="375"/>
      <c r="D2" s="18" t="s">
        <v>59</v>
      </c>
      <c r="E2" s="375"/>
      <c r="F2" s="375"/>
      <c r="G2" s="856"/>
      <c r="H2" s="857"/>
      <c r="I2" s="858"/>
      <c r="J2" s="856"/>
      <c r="K2" s="857"/>
      <c r="L2" s="858"/>
      <c r="M2" s="867"/>
      <c r="N2" s="867"/>
      <c r="O2" s="867"/>
      <c r="P2" s="867"/>
    </row>
    <row r="3" spans="1:17" ht="18.75" x14ac:dyDescent="0.2">
      <c r="A3" s="27" t="s">
        <v>2</v>
      </c>
      <c r="B3" s="45"/>
      <c r="C3" s="375"/>
      <c r="D3" s="18" t="s">
        <v>60</v>
      </c>
      <c r="E3" s="375"/>
      <c r="F3" s="375"/>
      <c r="G3" s="856"/>
      <c r="H3" s="857"/>
      <c r="I3" s="858"/>
      <c r="J3" s="856"/>
      <c r="K3" s="857"/>
      <c r="L3" s="858"/>
      <c r="M3" s="867"/>
      <c r="N3" s="867"/>
      <c r="O3" s="867"/>
      <c r="P3" s="867"/>
    </row>
    <row r="4" spans="1:17" ht="18.75" x14ac:dyDescent="0.2">
      <c r="A4" s="27" t="s">
        <v>58</v>
      </c>
      <c r="B4" s="45"/>
      <c r="C4" s="375"/>
      <c r="D4" s="45"/>
      <c r="E4" s="375"/>
      <c r="F4" s="375"/>
      <c r="G4" s="856"/>
      <c r="H4" s="857"/>
      <c r="I4" s="858"/>
      <c r="J4" s="856"/>
      <c r="K4" s="857"/>
      <c r="L4" s="858"/>
      <c r="M4" s="867"/>
      <c r="N4" s="867"/>
      <c r="O4" s="867"/>
      <c r="P4" s="867"/>
    </row>
    <row r="5" spans="1:17" ht="19.5" thickBot="1" x14ac:dyDescent="0.25">
      <c r="A5" s="29" t="s">
        <v>4</v>
      </c>
      <c r="B5" s="46"/>
      <c r="C5" s="384"/>
      <c r="D5" s="46"/>
      <c r="E5" s="384"/>
      <c r="F5" s="384"/>
      <c r="G5" s="859"/>
      <c r="H5" s="860"/>
      <c r="I5" s="861"/>
      <c r="J5" s="859"/>
      <c r="K5" s="860"/>
      <c r="L5" s="861"/>
      <c r="M5" s="868"/>
      <c r="N5" s="868"/>
      <c r="O5" s="868"/>
      <c r="P5" s="868"/>
    </row>
    <row r="6" spans="1:17" ht="36.75" customHeight="1" thickBot="1" x14ac:dyDescent="0.25">
      <c r="A6" s="181">
        <v>44875</v>
      </c>
      <c r="B6" s="10"/>
      <c r="C6" s="364" t="s">
        <v>1309</v>
      </c>
      <c r="D6" s="123" t="s">
        <v>1224</v>
      </c>
      <c r="E6" s="367" t="s">
        <v>1308</v>
      </c>
      <c r="F6" s="475" t="s">
        <v>1381</v>
      </c>
      <c r="G6" s="475" t="s">
        <v>1415</v>
      </c>
      <c r="H6" s="681" t="s">
        <v>1416</v>
      </c>
      <c r="I6" s="475" t="s">
        <v>1417</v>
      </c>
      <c r="J6" s="681" t="s">
        <v>1319</v>
      </c>
      <c r="K6" s="475" t="s">
        <v>1418</v>
      </c>
      <c r="L6" s="475" t="s">
        <v>1419</v>
      </c>
      <c r="M6" s="154" t="str">
        <f>'Данные по ТП'!C75</f>
        <v>ТМ-630/10</v>
      </c>
      <c r="N6" s="125" t="s">
        <v>1225</v>
      </c>
      <c r="O6" s="124" t="s">
        <v>5</v>
      </c>
      <c r="P6" s="126">
        <f>'Данные по ТП'!F75</f>
        <v>29831</v>
      </c>
    </row>
    <row r="7" spans="1:17" ht="18" customHeight="1" thickBot="1" x14ac:dyDescent="0.25">
      <c r="A7" s="850" t="s">
        <v>1650</v>
      </c>
      <c r="B7" s="872" t="s">
        <v>301</v>
      </c>
      <c r="C7" s="378">
        <v>1</v>
      </c>
      <c r="D7" s="802" t="s">
        <v>1520</v>
      </c>
      <c r="E7" s="719"/>
      <c r="F7" s="720"/>
      <c r="G7" s="721"/>
      <c r="H7" s="722"/>
      <c r="I7" s="721"/>
      <c r="J7" s="722"/>
      <c r="K7" s="721"/>
      <c r="L7" s="721"/>
      <c r="M7" s="688">
        <v>0</v>
      </c>
      <c r="N7" s="688">
        <v>0</v>
      </c>
      <c r="O7" s="688">
        <v>0</v>
      </c>
      <c r="P7" s="688">
        <v>0</v>
      </c>
    </row>
    <row r="8" spans="1:17" ht="18" customHeight="1" thickBot="1" x14ac:dyDescent="0.25">
      <c r="A8" s="862"/>
      <c r="B8" s="886"/>
      <c r="C8" s="378">
        <v>2</v>
      </c>
      <c r="D8" s="161" t="s">
        <v>273</v>
      </c>
      <c r="E8" s="368"/>
      <c r="F8" s="655">
        <f>((O8*1.73*220*0.9)/1000)+((N8*1.73*220*0.9)/1000)+((M8*1.73*220*0.9)/1000)</f>
        <v>36.651780000000002</v>
      </c>
      <c r="G8" s="845">
        <v>233</v>
      </c>
      <c r="H8" s="845">
        <v>235</v>
      </c>
      <c r="I8" s="845">
        <v>238</v>
      </c>
      <c r="J8" s="845">
        <v>409</v>
      </c>
      <c r="K8" s="845">
        <v>407</v>
      </c>
      <c r="L8" s="845">
        <v>409</v>
      </c>
      <c r="M8" s="190">
        <v>39</v>
      </c>
      <c r="N8" s="190">
        <v>31</v>
      </c>
      <c r="O8" s="190">
        <v>37</v>
      </c>
      <c r="P8" s="190">
        <v>12</v>
      </c>
      <c r="Q8" s="199"/>
    </row>
    <row r="9" spans="1:17" ht="19.5" customHeight="1" thickBot="1" x14ac:dyDescent="0.25">
      <c r="A9" s="913"/>
      <c r="B9" s="903"/>
      <c r="C9" s="378">
        <v>3</v>
      </c>
      <c r="D9" s="161" t="s">
        <v>916</v>
      </c>
      <c r="E9" s="368"/>
      <c r="F9" s="655">
        <f t="shared" ref="F9:F14" si="0">((O9*1.73*220*0.9)/1000)+((N9*1.73*220*0.9)/1000)+((M9*1.73*220*0.9)/1000)</f>
        <v>0</v>
      </c>
      <c r="G9" s="846"/>
      <c r="H9" s="846"/>
      <c r="I9" s="846"/>
      <c r="J9" s="846"/>
      <c r="K9" s="846"/>
      <c r="L9" s="846"/>
      <c r="M9" s="190"/>
      <c r="N9" s="190"/>
      <c r="O9" s="190"/>
      <c r="P9" s="190"/>
    </row>
    <row r="10" spans="1:17" ht="21" customHeight="1" thickBot="1" x14ac:dyDescent="0.25">
      <c r="A10" s="913"/>
      <c r="B10" s="903"/>
      <c r="C10" s="378">
        <v>4</v>
      </c>
      <c r="D10" s="161" t="s">
        <v>274</v>
      </c>
      <c r="E10" s="368"/>
      <c r="F10" s="655">
        <f t="shared" si="0"/>
        <v>0</v>
      </c>
      <c r="G10" s="655"/>
      <c r="H10" s="655"/>
      <c r="I10" s="655"/>
      <c r="J10" s="655"/>
      <c r="K10" s="655"/>
      <c r="L10" s="655"/>
      <c r="M10" s="190"/>
      <c r="N10" s="190"/>
      <c r="O10" s="190"/>
      <c r="P10" s="190"/>
    </row>
    <row r="11" spans="1:17" ht="18" customHeight="1" thickBot="1" x14ac:dyDescent="0.25">
      <c r="A11" s="913"/>
      <c r="B11" s="903"/>
      <c r="C11" s="378">
        <v>5</v>
      </c>
      <c r="D11" s="161" t="s">
        <v>275</v>
      </c>
      <c r="E11" s="368"/>
      <c r="F11" s="655">
        <f t="shared" si="0"/>
        <v>57.204179999999994</v>
      </c>
      <c r="G11" s="655"/>
      <c r="H11" s="655"/>
      <c r="I11" s="655"/>
      <c r="J11" s="655"/>
      <c r="K11" s="655"/>
      <c r="L11" s="655"/>
      <c r="M11" s="190">
        <v>52</v>
      </c>
      <c r="N11" s="190">
        <v>74</v>
      </c>
      <c r="O11" s="190">
        <v>41</v>
      </c>
      <c r="P11" s="190">
        <v>23</v>
      </c>
    </row>
    <row r="12" spans="1:17" ht="18" customHeight="1" thickBot="1" x14ac:dyDescent="0.25">
      <c r="A12" s="913"/>
      <c r="B12" s="903"/>
      <c r="C12" s="378">
        <v>6</v>
      </c>
      <c r="D12" s="161" t="s">
        <v>276</v>
      </c>
      <c r="E12" s="368"/>
      <c r="F12" s="655">
        <f t="shared" si="0"/>
        <v>27.060660000000006</v>
      </c>
      <c r="G12" s="655"/>
      <c r="H12" s="655"/>
      <c r="I12" s="655"/>
      <c r="J12" s="655"/>
      <c r="K12" s="655"/>
      <c r="L12" s="655"/>
      <c r="M12" s="190">
        <v>27</v>
      </c>
      <c r="N12" s="190">
        <v>32</v>
      </c>
      <c r="O12" s="190">
        <v>20</v>
      </c>
      <c r="P12" s="190">
        <v>9</v>
      </c>
    </row>
    <row r="13" spans="1:17" ht="18" customHeight="1" thickBot="1" x14ac:dyDescent="0.25">
      <c r="A13" s="913"/>
      <c r="B13" s="903"/>
      <c r="C13" s="383">
        <v>7</v>
      </c>
      <c r="D13" s="161" t="s">
        <v>1521</v>
      </c>
      <c r="E13" s="368"/>
      <c r="F13" s="655">
        <f t="shared" si="0"/>
        <v>10.618739999999999</v>
      </c>
      <c r="G13" s="655"/>
      <c r="H13" s="655"/>
      <c r="I13" s="655"/>
      <c r="J13" s="655"/>
      <c r="K13" s="655"/>
      <c r="L13" s="655"/>
      <c r="M13" s="208">
        <v>14</v>
      </c>
      <c r="N13" s="727">
        <v>17</v>
      </c>
      <c r="O13" s="270">
        <v>0</v>
      </c>
      <c r="P13" s="208">
        <v>9</v>
      </c>
    </row>
    <row r="14" spans="1:17" ht="18" customHeight="1" thickBot="1" x14ac:dyDescent="0.3">
      <c r="A14" s="913"/>
      <c r="B14" s="903"/>
      <c r="C14" s="383">
        <v>8</v>
      </c>
      <c r="D14" s="689" t="s">
        <v>277</v>
      </c>
      <c r="E14" s="399"/>
      <c r="F14" s="655">
        <f t="shared" si="0"/>
        <v>1.02762</v>
      </c>
      <c r="G14" s="655"/>
      <c r="H14" s="655"/>
      <c r="I14" s="655"/>
      <c r="J14" s="655"/>
      <c r="K14" s="655"/>
      <c r="L14" s="655"/>
      <c r="M14" s="688">
        <v>1</v>
      </c>
      <c r="N14" s="688">
        <v>1</v>
      </c>
      <c r="O14" s="688">
        <v>1</v>
      </c>
      <c r="P14" s="688">
        <v>1</v>
      </c>
    </row>
    <row r="15" spans="1:17" ht="18" customHeight="1" thickBot="1" x14ac:dyDescent="0.3">
      <c r="A15" s="913"/>
      <c r="B15" s="903"/>
      <c r="C15" s="383"/>
      <c r="D15" s="689"/>
      <c r="E15" s="399"/>
      <c r="F15" s="655"/>
      <c r="G15" s="655"/>
      <c r="H15" s="655"/>
      <c r="I15" s="655"/>
      <c r="J15" s="655"/>
      <c r="K15" s="655"/>
      <c r="L15" s="655"/>
      <c r="M15" s="688"/>
      <c r="N15" s="688"/>
      <c r="O15" s="688"/>
      <c r="P15" s="688"/>
    </row>
    <row r="16" spans="1:17" ht="18" customHeight="1" thickBot="1" x14ac:dyDescent="0.3">
      <c r="A16" s="913"/>
      <c r="B16" s="903"/>
      <c r="C16" s="383"/>
      <c r="D16" s="182"/>
      <c r="E16" s="399"/>
      <c r="F16" s="399"/>
      <c r="G16" s="399"/>
      <c r="H16" s="399"/>
      <c r="I16" s="399"/>
      <c r="J16" s="399"/>
      <c r="K16" s="399"/>
      <c r="L16" s="399"/>
      <c r="M16" s="183"/>
      <c r="N16" s="182"/>
      <c r="O16" s="182"/>
      <c r="P16" s="182"/>
      <c r="Q16" s="156"/>
    </row>
    <row r="17" spans="1:17" ht="18" customHeight="1" thickBot="1" x14ac:dyDescent="0.25">
      <c r="A17" s="913"/>
      <c r="B17" s="903"/>
      <c r="C17" s="378"/>
      <c r="D17" s="101" t="s">
        <v>1187</v>
      </c>
      <c r="E17" s="418"/>
      <c r="F17" s="418"/>
      <c r="G17" s="418"/>
      <c r="H17" s="418"/>
      <c r="I17" s="418"/>
      <c r="J17" s="418"/>
      <c r="K17" s="418"/>
      <c r="L17" s="418"/>
      <c r="M17" s="92">
        <f>SUM(M7:M16)</f>
        <v>133</v>
      </c>
      <c r="N17" s="97">
        <f>SUM(N7:N16)</f>
        <v>155</v>
      </c>
      <c r="O17" s="97">
        <f>SUM(O7:O16)</f>
        <v>99</v>
      </c>
      <c r="P17" s="97">
        <f>SUM(P7:P16)</f>
        <v>54</v>
      </c>
    </row>
    <row r="18" spans="1:17" ht="18" customHeight="1" thickBot="1" x14ac:dyDescent="0.25">
      <c r="A18" s="913"/>
      <c r="B18" s="903"/>
      <c r="C18" s="378"/>
      <c r="D18" s="3" t="s">
        <v>1188</v>
      </c>
      <c r="E18" s="370"/>
      <c r="F18" s="370"/>
      <c r="G18" s="370"/>
      <c r="H18" s="370"/>
      <c r="I18" s="370"/>
      <c r="J18" s="370"/>
      <c r="K18" s="370"/>
      <c r="L18" s="370"/>
      <c r="M18" s="130">
        <f t="shared" ref="M18:O18" si="1">(M17*1.73*220*0.9)/1000</f>
        <v>45.557820000000007</v>
      </c>
      <c r="N18" s="130">
        <f t="shared" si="1"/>
        <v>53.093699999999998</v>
      </c>
      <c r="O18" s="130">
        <f t="shared" si="1"/>
        <v>33.911459999999998</v>
      </c>
      <c r="P18" s="131"/>
    </row>
    <row r="19" spans="1:17" ht="18" customHeight="1" thickBot="1" x14ac:dyDescent="0.25">
      <c r="A19" s="913"/>
      <c r="B19" s="903"/>
      <c r="C19" s="381"/>
      <c r="D19" s="3" t="s">
        <v>1189</v>
      </c>
      <c r="E19" s="371"/>
      <c r="F19" s="371"/>
      <c r="G19" s="371"/>
      <c r="H19" s="371"/>
      <c r="I19" s="371"/>
      <c r="J19" s="371"/>
      <c r="K19" s="371"/>
      <c r="L19" s="371"/>
      <c r="M19" s="869">
        <f>(M18+N18+O18)</f>
        <v>132.56298000000001</v>
      </c>
      <c r="N19" s="870"/>
      <c r="O19" s="870"/>
      <c r="P19" s="871"/>
    </row>
    <row r="20" spans="1:17" ht="39.75" customHeight="1" thickBot="1" x14ac:dyDescent="0.25">
      <c r="A20" s="913"/>
      <c r="B20" s="903"/>
      <c r="C20" s="432"/>
      <c r="D20" s="898"/>
      <c r="E20" s="926"/>
      <c r="F20" s="926"/>
      <c r="G20" s="926"/>
      <c r="H20" s="926"/>
      <c r="I20" s="926"/>
      <c r="J20" s="926"/>
      <c r="K20" s="926"/>
      <c r="L20" s="926"/>
      <c r="M20" s="899"/>
      <c r="N20" s="899"/>
      <c r="O20" s="899"/>
      <c r="P20" s="900"/>
    </row>
    <row r="21" spans="1:17" ht="54.75" customHeight="1" thickBot="1" x14ac:dyDescent="0.25">
      <c r="A21" s="913"/>
      <c r="B21" s="903"/>
      <c r="C21" s="364" t="s">
        <v>1309</v>
      </c>
      <c r="D21" s="123" t="s">
        <v>1200</v>
      </c>
      <c r="E21" s="367" t="s">
        <v>1308</v>
      </c>
      <c r="F21" s="475" t="s">
        <v>1381</v>
      </c>
      <c r="G21" s="475" t="s">
        <v>1415</v>
      </c>
      <c r="H21" s="681" t="s">
        <v>1416</v>
      </c>
      <c r="I21" s="475" t="s">
        <v>1417</v>
      </c>
      <c r="J21" s="681" t="s">
        <v>1319</v>
      </c>
      <c r="K21" s="475" t="s">
        <v>1418</v>
      </c>
      <c r="L21" s="475" t="s">
        <v>1419</v>
      </c>
      <c r="M21" s="154" t="str">
        <f>'Данные по ТП'!C76</f>
        <v>ТМ-630/10</v>
      </c>
      <c r="N21" s="125" t="s">
        <v>1225</v>
      </c>
      <c r="O21" s="124" t="s">
        <v>5</v>
      </c>
      <c r="P21" s="126">
        <f>'Данные по ТП'!F76</f>
        <v>8667</v>
      </c>
    </row>
    <row r="22" spans="1:17" ht="21.75" customHeight="1" thickBot="1" x14ac:dyDescent="0.25">
      <c r="A22" s="913"/>
      <c r="B22" s="903"/>
      <c r="C22" s="378">
        <v>9</v>
      </c>
      <c r="D22" s="161" t="s">
        <v>278</v>
      </c>
      <c r="E22" s="368"/>
      <c r="F22" s="655">
        <f>((O22*1.73*220*0.9)/1000)+((N22*1.73*220*0.9)/1000)+((M22*1.73*220*0.9)/1000)</f>
        <v>0</v>
      </c>
      <c r="G22" s="845">
        <v>245</v>
      </c>
      <c r="H22" s="845">
        <v>244</v>
      </c>
      <c r="I22" s="845">
        <v>241</v>
      </c>
      <c r="J22" s="845">
        <v>423</v>
      </c>
      <c r="K22" s="845">
        <v>422</v>
      </c>
      <c r="L22" s="845">
        <v>421</v>
      </c>
      <c r="M22" s="190">
        <v>0</v>
      </c>
      <c r="N22" s="190">
        <v>0</v>
      </c>
      <c r="O22" s="190">
        <v>0</v>
      </c>
      <c r="P22" s="190">
        <v>0</v>
      </c>
    </row>
    <row r="23" spans="1:17" ht="21" customHeight="1" thickBot="1" x14ac:dyDescent="0.25">
      <c r="A23" s="913"/>
      <c r="B23" s="903"/>
      <c r="C23" s="378">
        <v>10</v>
      </c>
      <c r="D23" s="161" t="s">
        <v>279</v>
      </c>
      <c r="E23" s="368"/>
      <c r="F23" s="655">
        <f t="shared" ref="F23:F29" si="2">((O23*1.73*220*0.9)/1000)+((N23*1.73*220*0.9)/1000)+((M23*1.73*220*0.9)/1000)</f>
        <v>2.7403200000000001</v>
      </c>
      <c r="G23" s="846"/>
      <c r="H23" s="846"/>
      <c r="I23" s="846"/>
      <c r="J23" s="846"/>
      <c r="K23" s="846"/>
      <c r="L23" s="846"/>
      <c r="M23" s="190">
        <v>4</v>
      </c>
      <c r="N23" s="190">
        <v>2</v>
      </c>
      <c r="O23" s="190">
        <v>2</v>
      </c>
      <c r="P23" s="190">
        <v>1</v>
      </c>
    </row>
    <row r="24" spans="1:17" ht="21" customHeight="1" thickBot="1" x14ac:dyDescent="0.25">
      <c r="A24" s="913"/>
      <c r="B24" s="903"/>
      <c r="C24" s="378">
        <v>11</v>
      </c>
      <c r="D24" s="161" t="s">
        <v>280</v>
      </c>
      <c r="E24" s="368"/>
      <c r="F24" s="655">
        <f t="shared" si="2"/>
        <v>35.624160000000003</v>
      </c>
      <c r="G24" s="655"/>
      <c r="H24" s="655"/>
      <c r="I24" s="655"/>
      <c r="J24" s="655"/>
      <c r="K24" s="655"/>
      <c r="L24" s="655"/>
      <c r="M24" s="190">
        <v>40</v>
      </c>
      <c r="N24" s="190">
        <v>15</v>
      </c>
      <c r="O24" s="190">
        <v>49</v>
      </c>
      <c r="P24" s="190">
        <v>17</v>
      </c>
    </row>
    <row r="25" spans="1:17" ht="18.75" customHeight="1" thickBot="1" x14ac:dyDescent="0.25">
      <c r="A25" s="913"/>
      <c r="B25" s="903"/>
      <c r="C25" s="378">
        <v>12</v>
      </c>
      <c r="D25" s="161" t="s">
        <v>281</v>
      </c>
      <c r="E25" s="368"/>
      <c r="F25" s="655">
        <f t="shared" si="2"/>
        <v>42.817499999999995</v>
      </c>
      <c r="G25" s="655"/>
      <c r="H25" s="655"/>
      <c r="I25" s="655"/>
      <c r="J25" s="655"/>
      <c r="K25" s="655"/>
      <c r="L25" s="655"/>
      <c r="M25" s="190">
        <v>47</v>
      </c>
      <c r="N25" s="190">
        <v>35</v>
      </c>
      <c r="O25" s="190">
        <v>43</v>
      </c>
      <c r="P25" s="190">
        <v>11</v>
      </c>
    </row>
    <row r="26" spans="1:17" ht="22.5" customHeight="1" thickBot="1" x14ac:dyDescent="0.25">
      <c r="A26" s="913"/>
      <c r="B26" s="903"/>
      <c r="C26" s="378">
        <v>13</v>
      </c>
      <c r="D26" s="161" t="s">
        <v>282</v>
      </c>
      <c r="E26" s="368"/>
      <c r="F26" s="655">
        <f t="shared" si="2"/>
        <v>32.883839999999999</v>
      </c>
      <c r="G26" s="655"/>
      <c r="H26" s="655"/>
      <c r="I26" s="655"/>
      <c r="J26" s="655"/>
      <c r="K26" s="655"/>
      <c r="L26" s="655"/>
      <c r="M26" s="190">
        <v>41</v>
      </c>
      <c r="N26" s="190">
        <v>29</v>
      </c>
      <c r="O26" s="190">
        <v>26</v>
      </c>
      <c r="P26" s="190">
        <v>16</v>
      </c>
    </row>
    <row r="27" spans="1:17" ht="19.5" thickBot="1" x14ac:dyDescent="0.25">
      <c r="A27" s="913"/>
      <c r="B27" s="903"/>
      <c r="C27" s="378">
        <v>14</v>
      </c>
      <c r="D27" s="161" t="s">
        <v>283</v>
      </c>
      <c r="E27" s="368"/>
      <c r="F27" s="655">
        <f t="shared" si="2"/>
        <v>92.828339999999997</v>
      </c>
      <c r="G27" s="655"/>
      <c r="H27" s="655"/>
      <c r="I27" s="655"/>
      <c r="J27" s="655"/>
      <c r="K27" s="655"/>
      <c r="L27" s="655"/>
      <c r="M27" s="190">
        <v>90</v>
      </c>
      <c r="N27" s="190">
        <v>93</v>
      </c>
      <c r="O27" s="190">
        <v>88</v>
      </c>
      <c r="P27" s="190">
        <v>17</v>
      </c>
    </row>
    <row r="28" spans="1:17" ht="19.5" thickBot="1" x14ac:dyDescent="0.25">
      <c r="A28" s="913"/>
      <c r="B28" s="903"/>
      <c r="C28" s="378">
        <v>15</v>
      </c>
      <c r="D28" s="161" t="s">
        <v>284</v>
      </c>
      <c r="E28" s="368"/>
      <c r="F28" s="655">
        <f t="shared" si="2"/>
        <v>20.552399999999999</v>
      </c>
      <c r="G28" s="655"/>
      <c r="H28" s="655"/>
      <c r="I28" s="655"/>
      <c r="J28" s="655"/>
      <c r="K28" s="655"/>
      <c r="L28" s="655"/>
      <c r="M28" s="190">
        <v>15</v>
      </c>
      <c r="N28" s="190">
        <v>21</v>
      </c>
      <c r="O28" s="190">
        <v>24</v>
      </c>
      <c r="P28" s="190">
        <v>8</v>
      </c>
    </row>
    <row r="29" spans="1:17" ht="18.75" customHeight="1" thickBot="1" x14ac:dyDescent="0.25">
      <c r="A29" s="913"/>
      <c r="B29" s="903"/>
      <c r="C29" s="378">
        <v>16</v>
      </c>
      <c r="D29" s="161" t="s">
        <v>285</v>
      </c>
      <c r="E29" s="368"/>
      <c r="F29" s="655">
        <f t="shared" si="2"/>
        <v>0</v>
      </c>
      <c r="G29" s="655"/>
      <c r="H29" s="655"/>
      <c r="I29" s="655"/>
      <c r="J29" s="655"/>
      <c r="K29" s="655"/>
      <c r="L29" s="655"/>
      <c r="M29" s="190">
        <v>0</v>
      </c>
      <c r="N29" s="190">
        <v>0</v>
      </c>
      <c r="O29" s="190">
        <v>0</v>
      </c>
      <c r="P29" s="190">
        <v>0</v>
      </c>
    </row>
    <row r="30" spans="1:17" ht="18.75" customHeight="1" thickBot="1" x14ac:dyDescent="0.3">
      <c r="A30" s="913"/>
      <c r="B30" s="903"/>
      <c r="C30" s="383"/>
      <c r="D30" s="182"/>
      <c r="E30" s="399"/>
      <c r="F30" s="399"/>
      <c r="G30" s="399"/>
      <c r="H30" s="399"/>
      <c r="I30" s="399"/>
      <c r="J30" s="399"/>
      <c r="K30" s="399"/>
      <c r="L30" s="399"/>
      <c r="M30" s="183"/>
      <c r="N30" s="182"/>
      <c r="O30" s="182"/>
      <c r="P30" s="182"/>
      <c r="Q30" s="156"/>
    </row>
    <row r="31" spans="1:17" ht="18.75" customHeight="1" thickBot="1" x14ac:dyDescent="0.3">
      <c r="A31" s="913"/>
      <c r="B31" s="903"/>
      <c r="C31" s="383"/>
      <c r="D31" s="182"/>
      <c r="E31" s="399"/>
      <c r="F31" s="399"/>
      <c r="G31" s="399"/>
      <c r="H31" s="399"/>
      <c r="I31" s="399"/>
      <c r="J31" s="399"/>
      <c r="K31" s="399"/>
      <c r="L31" s="399"/>
      <c r="M31" s="183"/>
      <c r="N31" s="182"/>
      <c r="O31" s="182"/>
      <c r="P31" s="182"/>
    </row>
    <row r="32" spans="1:17" ht="18.75" customHeight="1" thickBot="1" x14ac:dyDescent="0.25">
      <c r="A32" s="913"/>
      <c r="B32" s="903"/>
      <c r="C32" s="378"/>
      <c r="D32" s="3" t="s">
        <v>1186</v>
      </c>
      <c r="E32" s="370"/>
      <c r="F32" s="370"/>
      <c r="G32" s="370"/>
      <c r="H32" s="370"/>
      <c r="I32" s="370"/>
      <c r="J32" s="370"/>
      <c r="K32" s="370"/>
      <c r="L32" s="370"/>
      <c r="M32" s="6">
        <f>SUM(M22:M31)</f>
        <v>237</v>
      </c>
      <c r="N32" s="6">
        <f>SUM(N22:N31)</f>
        <v>195</v>
      </c>
      <c r="O32" s="6">
        <f>SUM(O22:O31)</f>
        <v>232</v>
      </c>
      <c r="P32" s="6">
        <f>SUM(P22:P31)</f>
        <v>70</v>
      </c>
    </row>
    <row r="33" spans="1:18" ht="18.75" customHeight="1" thickBot="1" x14ac:dyDescent="0.25">
      <c r="A33" s="913"/>
      <c r="B33" s="903"/>
      <c r="C33" s="378"/>
      <c r="D33" s="3" t="s">
        <v>1188</v>
      </c>
      <c r="E33" s="370"/>
      <c r="F33" s="370"/>
      <c r="G33" s="370"/>
      <c r="H33" s="370"/>
      <c r="I33" s="370"/>
      <c r="J33" s="370"/>
      <c r="K33" s="370"/>
      <c r="L33" s="370"/>
      <c r="M33" s="130">
        <f t="shared" ref="M33:O33" si="3">(M32*1.73*220*0.9)/1000</f>
        <v>81.181979999999996</v>
      </c>
      <c r="N33" s="130">
        <f t="shared" si="3"/>
        <v>66.795299999999997</v>
      </c>
      <c r="O33" s="130">
        <f t="shared" si="3"/>
        <v>79.469279999999998</v>
      </c>
      <c r="P33" s="131"/>
    </row>
    <row r="34" spans="1:18" ht="18" customHeight="1" thickBot="1" x14ac:dyDescent="0.25">
      <c r="A34" s="914"/>
      <c r="B34" s="904"/>
      <c r="C34" s="378"/>
      <c r="D34" s="448" t="s">
        <v>1190</v>
      </c>
      <c r="E34" s="371"/>
      <c r="F34" s="371"/>
      <c r="G34" s="371"/>
      <c r="H34" s="371"/>
      <c r="I34" s="371"/>
      <c r="J34" s="371"/>
      <c r="K34" s="371"/>
      <c r="L34" s="371"/>
      <c r="M34" s="869">
        <f>(M33+N33+O33)</f>
        <v>227.44656000000001</v>
      </c>
      <c r="N34" s="870"/>
      <c r="O34" s="870"/>
      <c r="P34" s="871"/>
    </row>
    <row r="35" spans="1:18" ht="24.75" customHeight="1" thickBot="1" x14ac:dyDescent="0.25">
      <c r="A35" s="606"/>
      <c r="B35" s="643"/>
      <c r="C35" s="381"/>
      <c r="D35" s="704" t="s">
        <v>53</v>
      </c>
      <c r="E35" s="375"/>
      <c r="F35" s="375"/>
      <c r="G35" s="412"/>
      <c r="H35" s="375"/>
      <c r="I35" s="375"/>
      <c r="J35" s="375"/>
      <c r="K35" s="375"/>
      <c r="L35" s="375"/>
      <c r="M35" s="47">
        <f>M32+M17</f>
        <v>370</v>
      </c>
      <c r="N35" s="47">
        <f>N32+N17</f>
        <v>350</v>
      </c>
      <c r="O35" s="47">
        <f>O32+O17</f>
        <v>331</v>
      </c>
      <c r="P35" s="47">
        <f>P32+P17</f>
        <v>124</v>
      </c>
    </row>
    <row r="36" spans="1:18" ht="39.75" customHeight="1" thickBot="1" x14ac:dyDescent="0.3">
      <c r="A36" s="181">
        <v>44875</v>
      </c>
      <c r="B36" s="10"/>
      <c r="C36" s="644"/>
      <c r="D36" s="598" t="str">
        <f>HYPERLINK("#Оглавление!h9","&lt;&lt;&lt;&lt;&lt;")</f>
        <v>&lt;&lt;&lt;&lt;&lt;</v>
      </c>
      <c r="E36" s="644"/>
      <c r="F36" s="644"/>
      <c r="G36" s="705"/>
      <c r="H36" s="644"/>
      <c r="I36" s="644"/>
      <c r="J36" s="644"/>
      <c r="K36" s="644"/>
      <c r="L36" s="644"/>
      <c r="M36" s="643"/>
      <c r="N36" s="643"/>
      <c r="O36" s="643"/>
      <c r="P36" s="643"/>
    </row>
    <row r="37" spans="1:18" ht="42" customHeight="1" thickBot="1" x14ac:dyDescent="0.25">
      <c r="A37" s="850" t="s">
        <v>1650</v>
      </c>
      <c r="B37" s="872" t="s">
        <v>302</v>
      </c>
      <c r="C37" s="364" t="s">
        <v>1309</v>
      </c>
      <c r="D37" s="123" t="s">
        <v>1224</v>
      </c>
      <c r="E37" s="367" t="s">
        <v>1308</v>
      </c>
      <c r="F37" s="475" t="s">
        <v>1381</v>
      </c>
      <c r="G37" s="475" t="s">
        <v>1415</v>
      </c>
      <c r="H37" s="681" t="s">
        <v>1416</v>
      </c>
      <c r="I37" s="475" t="s">
        <v>1417</v>
      </c>
      <c r="J37" s="681" t="s">
        <v>1319</v>
      </c>
      <c r="K37" s="475" t="s">
        <v>1418</v>
      </c>
      <c r="L37" s="475" t="s">
        <v>1419</v>
      </c>
      <c r="M37" s="154" t="str">
        <f>'Данные по ТП'!C77</f>
        <v>ТМ-630/10</v>
      </c>
      <c r="N37" s="125" t="s">
        <v>1225</v>
      </c>
      <c r="O37" s="124" t="s">
        <v>5</v>
      </c>
      <c r="P37" s="126">
        <f>'Данные по ТП'!F77</f>
        <v>819863</v>
      </c>
    </row>
    <row r="38" spans="1:18" ht="21" customHeight="1" thickBot="1" x14ac:dyDescent="0.25">
      <c r="A38" s="862"/>
      <c r="B38" s="886"/>
      <c r="C38" s="708">
        <v>1</v>
      </c>
      <c r="D38" s="765" t="s">
        <v>998</v>
      </c>
      <c r="E38" s="425"/>
      <c r="F38" s="709"/>
      <c r="G38" s="944" t="s">
        <v>1711</v>
      </c>
      <c r="H38" s="944" t="s">
        <v>1712</v>
      </c>
      <c r="I38" s="944" t="s">
        <v>1713</v>
      </c>
      <c r="J38" s="944" t="s">
        <v>1714</v>
      </c>
      <c r="K38" s="944" t="s">
        <v>1715</v>
      </c>
      <c r="L38" s="944" t="s">
        <v>1716</v>
      </c>
      <c r="M38" s="733"/>
      <c r="N38" s="766"/>
      <c r="O38" s="733"/>
      <c r="P38" s="767"/>
    </row>
    <row r="39" spans="1:18" ht="17.25" customHeight="1" thickBot="1" x14ac:dyDescent="0.25">
      <c r="A39" s="913"/>
      <c r="B39" s="886"/>
      <c r="C39" s="378">
        <v>2</v>
      </c>
      <c r="D39" s="161" t="s">
        <v>286</v>
      </c>
      <c r="E39" s="368"/>
      <c r="F39" s="683">
        <f>((O39*1.73*220*0.9)/1000)+((N39*1.73*220*0.9)/1000)+((M39*1.73*220*0.9)/1000)</f>
        <v>56.519099999999995</v>
      </c>
      <c r="G39" s="945"/>
      <c r="H39" s="945"/>
      <c r="I39" s="945"/>
      <c r="J39" s="945"/>
      <c r="K39" s="945"/>
      <c r="L39" s="945"/>
      <c r="M39" s="190">
        <v>60</v>
      </c>
      <c r="N39" s="190">
        <v>35</v>
      </c>
      <c r="O39" s="190">
        <v>70</v>
      </c>
      <c r="P39" s="190">
        <v>25</v>
      </c>
    </row>
    <row r="40" spans="1:18" ht="20.25" customHeight="1" thickBot="1" x14ac:dyDescent="0.25">
      <c r="A40" s="913"/>
      <c r="B40" s="886"/>
      <c r="C40" s="378">
        <v>3</v>
      </c>
      <c r="D40" s="195" t="s">
        <v>1522</v>
      </c>
      <c r="E40" s="368"/>
      <c r="F40" s="683">
        <f>((O40*1.73*220*0.9)/1000)+((N40*1.73*220*0.9)/1000)+((M40*1.73*220*0.9)/1000)</f>
        <v>8.2209599999999998</v>
      </c>
      <c r="G40" s="764"/>
      <c r="H40" s="764"/>
      <c r="I40" s="764"/>
      <c r="J40" s="764"/>
      <c r="K40" s="764"/>
      <c r="L40" s="764"/>
      <c r="M40" s="190">
        <v>5</v>
      </c>
      <c r="N40" s="190">
        <v>13</v>
      </c>
      <c r="O40" s="190">
        <v>6</v>
      </c>
      <c r="P40" s="190">
        <v>4</v>
      </c>
      <c r="Q40" s="200"/>
      <c r="R40" s="100"/>
    </row>
    <row r="41" spans="1:18" ht="21.75" customHeight="1" thickBot="1" x14ac:dyDescent="0.25">
      <c r="A41" s="913"/>
      <c r="B41" s="886"/>
      <c r="C41" s="378">
        <v>4</v>
      </c>
      <c r="D41" s="161" t="s">
        <v>287</v>
      </c>
      <c r="E41" s="368"/>
      <c r="F41" s="655"/>
      <c r="G41" s="655"/>
      <c r="H41" s="655"/>
      <c r="I41" s="655"/>
      <c r="J41" s="655"/>
      <c r="K41" s="655"/>
      <c r="L41" s="655"/>
      <c r="M41" s="703">
        <v>0</v>
      </c>
      <c r="N41" s="703">
        <v>0</v>
      </c>
      <c r="O41" s="703">
        <v>0</v>
      </c>
      <c r="P41" s="703">
        <v>0</v>
      </c>
      <c r="R41" s="100"/>
    </row>
    <row r="42" spans="1:18" ht="21" customHeight="1" thickBot="1" x14ac:dyDescent="0.25">
      <c r="A42" s="913"/>
      <c r="B42" s="886"/>
      <c r="C42" s="378">
        <v>5</v>
      </c>
      <c r="D42" s="161" t="s">
        <v>288</v>
      </c>
      <c r="E42" s="368"/>
      <c r="F42" s="655">
        <f t="shared" ref="F42:F50" si="4">((O42*1.73*220*0.9)/1000)+((N42*1.73*220*0.9)/1000)+((M42*1.73*220*0.9)/1000)</f>
        <v>19.867319999999999</v>
      </c>
      <c r="G42" s="655"/>
      <c r="H42" s="655"/>
      <c r="I42" s="655"/>
      <c r="J42" s="655"/>
      <c r="K42" s="655"/>
      <c r="L42" s="655"/>
      <c r="M42" s="190">
        <v>9</v>
      </c>
      <c r="N42" s="190">
        <v>25</v>
      </c>
      <c r="O42" s="190">
        <v>24</v>
      </c>
      <c r="P42" s="190">
        <v>11</v>
      </c>
      <c r="R42" s="100"/>
    </row>
    <row r="43" spans="1:18" ht="19.5" customHeight="1" thickBot="1" x14ac:dyDescent="0.25">
      <c r="A43" s="913"/>
      <c r="B43" s="886"/>
      <c r="C43" s="378">
        <v>6</v>
      </c>
      <c r="D43" s="161" t="s">
        <v>289</v>
      </c>
      <c r="E43" s="368"/>
      <c r="F43" s="655">
        <f t="shared" si="4"/>
        <v>62.684820000000002</v>
      </c>
      <c r="G43" s="655"/>
      <c r="H43" s="655"/>
      <c r="I43" s="655"/>
      <c r="J43" s="655"/>
      <c r="K43" s="655"/>
      <c r="L43" s="655"/>
      <c r="M43" s="190">
        <v>47</v>
      </c>
      <c r="N43" s="190">
        <v>45</v>
      </c>
      <c r="O43" s="190">
        <v>91</v>
      </c>
      <c r="P43" s="190">
        <v>21</v>
      </c>
      <c r="R43" s="100"/>
    </row>
    <row r="44" spans="1:18" ht="17.25" customHeight="1" thickBot="1" x14ac:dyDescent="0.25">
      <c r="A44" s="913"/>
      <c r="B44" s="886"/>
      <c r="C44" s="378">
        <v>7</v>
      </c>
      <c r="D44" s="161" t="s">
        <v>917</v>
      </c>
      <c r="E44" s="368"/>
      <c r="F44" s="655">
        <f t="shared" si="4"/>
        <v>14.729220000000002</v>
      </c>
      <c r="G44" s="655"/>
      <c r="H44" s="655"/>
      <c r="I44" s="655"/>
      <c r="J44" s="655"/>
      <c r="K44" s="655"/>
      <c r="L44" s="655"/>
      <c r="M44" s="190">
        <v>15</v>
      </c>
      <c r="N44" s="190">
        <v>17</v>
      </c>
      <c r="O44" s="190">
        <v>11</v>
      </c>
      <c r="P44" s="190">
        <v>15</v>
      </c>
      <c r="R44" s="100"/>
    </row>
    <row r="45" spans="1:18" ht="19.5" thickBot="1" x14ac:dyDescent="0.25">
      <c r="A45" s="913"/>
      <c r="B45" s="886"/>
      <c r="C45" s="378">
        <v>8</v>
      </c>
      <c r="D45" s="161" t="s">
        <v>290</v>
      </c>
      <c r="E45" s="368"/>
      <c r="F45" s="655">
        <f t="shared" si="4"/>
        <v>43.502579999999995</v>
      </c>
      <c r="G45" s="655"/>
      <c r="H45" s="655"/>
      <c r="I45" s="655"/>
      <c r="J45" s="655"/>
      <c r="K45" s="655"/>
      <c r="L45" s="655"/>
      <c r="M45" s="190">
        <v>41</v>
      </c>
      <c r="N45" s="190">
        <v>47</v>
      </c>
      <c r="O45" s="190">
        <v>39</v>
      </c>
      <c r="P45" s="190">
        <v>17</v>
      </c>
      <c r="Q45" s="200"/>
      <c r="R45" s="100"/>
    </row>
    <row r="46" spans="1:18" ht="19.5" thickBot="1" x14ac:dyDescent="0.25">
      <c r="A46" s="913"/>
      <c r="B46" s="886"/>
      <c r="C46" s="378">
        <v>21</v>
      </c>
      <c r="D46" s="161" t="s">
        <v>919</v>
      </c>
      <c r="E46" s="368"/>
      <c r="F46" s="655">
        <f t="shared" si="4"/>
        <v>6.8507999999999996</v>
      </c>
      <c r="G46" s="655"/>
      <c r="H46" s="655"/>
      <c r="I46" s="655"/>
      <c r="J46" s="655"/>
      <c r="K46" s="655"/>
      <c r="L46" s="655"/>
      <c r="M46" s="190">
        <v>5</v>
      </c>
      <c r="N46" s="190">
        <v>6</v>
      </c>
      <c r="O46" s="190">
        <v>9</v>
      </c>
      <c r="P46" s="190">
        <v>7</v>
      </c>
    </row>
    <row r="47" spans="1:18" ht="18" customHeight="1" thickBot="1" x14ac:dyDescent="0.25">
      <c r="A47" s="913"/>
      <c r="B47" s="886"/>
      <c r="C47" s="378">
        <v>22</v>
      </c>
      <c r="D47" s="161" t="s">
        <v>291</v>
      </c>
      <c r="E47" s="368"/>
      <c r="F47" s="655">
        <f t="shared" si="4"/>
        <v>67.822919999999996</v>
      </c>
      <c r="G47" s="655"/>
      <c r="H47" s="655"/>
      <c r="I47" s="655"/>
      <c r="J47" s="655"/>
      <c r="K47" s="655"/>
      <c r="L47" s="655"/>
      <c r="M47" s="190">
        <v>50</v>
      </c>
      <c r="N47" s="190">
        <v>55</v>
      </c>
      <c r="O47" s="190">
        <v>93</v>
      </c>
      <c r="P47" s="190">
        <v>32</v>
      </c>
    </row>
    <row r="48" spans="1:18" ht="18" customHeight="1" thickBot="1" x14ac:dyDescent="0.25">
      <c r="A48" s="913"/>
      <c r="B48" s="886"/>
      <c r="C48" s="378">
        <v>23</v>
      </c>
      <c r="D48" s="195" t="s">
        <v>1626</v>
      </c>
      <c r="E48" s="408"/>
      <c r="F48" s="655">
        <f t="shared" si="4"/>
        <v>0</v>
      </c>
      <c r="G48" s="655"/>
      <c r="H48" s="655"/>
      <c r="I48" s="655"/>
      <c r="J48" s="655"/>
      <c r="K48" s="655"/>
      <c r="L48" s="655"/>
      <c r="M48" s="190"/>
      <c r="N48" s="190"/>
      <c r="O48" s="190"/>
      <c r="P48" s="190"/>
    </row>
    <row r="49" spans="1:17" ht="18" customHeight="1" thickBot="1" x14ac:dyDescent="0.25">
      <c r="A49" s="913"/>
      <c r="B49" s="886"/>
      <c r="C49" s="378">
        <v>24</v>
      </c>
      <c r="D49" s="161" t="s">
        <v>292</v>
      </c>
      <c r="E49" s="368"/>
      <c r="F49" s="655">
        <f t="shared" si="4"/>
        <v>14.386679999999998</v>
      </c>
      <c r="G49" s="655"/>
      <c r="H49" s="655"/>
      <c r="I49" s="655"/>
      <c r="J49" s="655"/>
      <c r="K49" s="655"/>
      <c r="L49" s="655"/>
      <c r="M49" s="190">
        <v>19</v>
      </c>
      <c r="N49" s="190">
        <v>14</v>
      </c>
      <c r="O49" s="190">
        <v>9</v>
      </c>
      <c r="P49" s="190">
        <v>8</v>
      </c>
    </row>
    <row r="50" spans="1:17" ht="25.5" customHeight="1" thickBot="1" x14ac:dyDescent="0.25">
      <c r="A50" s="913"/>
      <c r="B50" s="886"/>
      <c r="C50" s="378"/>
      <c r="D50" s="161"/>
      <c r="E50" s="368"/>
      <c r="F50" s="655">
        <f t="shared" si="4"/>
        <v>0</v>
      </c>
      <c r="G50" s="655"/>
      <c r="H50" s="655"/>
      <c r="I50" s="655"/>
      <c r="J50" s="655"/>
      <c r="K50" s="655"/>
      <c r="L50" s="655"/>
      <c r="M50" s="341"/>
      <c r="N50" s="341"/>
      <c r="O50" s="341"/>
      <c r="P50" s="341"/>
    </row>
    <row r="51" spans="1:17" ht="25.5" customHeight="1" thickBot="1" x14ac:dyDescent="0.25">
      <c r="A51" s="913"/>
      <c r="B51" s="886"/>
      <c r="C51" s="383"/>
      <c r="D51" s="161"/>
      <c r="E51" s="368"/>
      <c r="F51" s="368"/>
      <c r="G51" s="368"/>
      <c r="H51" s="368"/>
      <c r="I51" s="368"/>
      <c r="J51" s="368"/>
      <c r="K51" s="368"/>
      <c r="L51" s="368"/>
      <c r="M51" s="341"/>
      <c r="N51" s="341"/>
      <c r="O51" s="341"/>
      <c r="P51" s="341"/>
      <c r="Q51" s="156"/>
    </row>
    <row r="52" spans="1:17" ht="25.5" customHeight="1" thickBot="1" x14ac:dyDescent="0.3">
      <c r="A52" s="913"/>
      <c r="B52" s="886"/>
      <c r="C52" s="378"/>
      <c r="D52" s="182"/>
      <c r="E52" s="399"/>
      <c r="F52" s="399"/>
      <c r="G52" s="399"/>
      <c r="H52" s="399"/>
      <c r="I52" s="399"/>
      <c r="J52" s="399"/>
      <c r="K52" s="399"/>
      <c r="L52" s="399"/>
      <c r="M52" s="183"/>
      <c r="N52" s="182"/>
      <c r="O52" s="182"/>
      <c r="P52" s="182"/>
    </row>
    <row r="53" spans="1:17" ht="25.5" customHeight="1" thickBot="1" x14ac:dyDescent="0.25">
      <c r="A53" s="913"/>
      <c r="B53" s="886"/>
      <c r="C53" s="378"/>
      <c r="D53" s="3" t="s">
        <v>1187</v>
      </c>
      <c r="E53" s="370"/>
      <c r="F53" s="370"/>
      <c r="G53" s="370"/>
      <c r="H53" s="370"/>
      <c r="I53" s="370"/>
      <c r="J53" s="370"/>
      <c r="K53" s="370"/>
      <c r="L53" s="370"/>
      <c r="M53" s="6">
        <f>SUM(M39:M52)</f>
        <v>251</v>
      </c>
      <c r="N53" s="6">
        <f>SUM(N39:N52)</f>
        <v>257</v>
      </c>
      <c r="O53" s="6">
        <f>SUM(O39:O52)</f>
        <v>352</v>
      </c>
      <c r="P53" s="6">
        <f>SUM(P39:P52)</f>
        <v>140</v>
      </c>
    </row>
    <row r="54" spans="1:17" ht="25.5" customHeight="1" thickBot="1" x14ac:dyDescent="0.25">
      <c r="A54" s="913"/>
      <c r="B54" s="886"/>
      <c r="C54" s="378"/>
      <c r="D54" s="3" t="s">
        <v>1188</v>
      </c>
      <c r="E54" s="370"/>
      <c r="F54" s="370"/>
      <c r="G54" s="370"/>
      <c r="H54" s="370"/>
      <c r="I54" s="370"/>
      <c r="J54" s="370"/>
      <c r="K54" s="370"/>
      <c r="L54" s="370"/>
      <c r="M54" s="130">
        <f t="shared" ref="M54:O54" si="5">(M53*1.73*220*0.9)/1000</f>
        <v>85.977540000000005</v>
      </c>
      <c r="N54" s="130">
        <f t="shared" si="5"/>
        <v>88.032780000000002</v>
      </c>
      <c r="O54" s="130">
        <f t="shared" si="5"/>
        <v>120.57408000000001</v>
      </c>
      <c r="P54" s="131"/>
    </row>
    <row r="55" spans="1:17" ht="38.25" customHeight="1" thickBot="1" x14ac:dyDescent="0.25">
      <c r="A55" s="913"/>
      <c r="B55" s="886"/>
      <c r="C55" s="381"/>
      <c r="D55" s="3" t="s">
        <v>1189</v>
      </c>
      <c r="E55" s="371"/>
      <c r="F55" s="371"/>
      <c r="G55" s="371"/>
      <c r="H55" s="371"/>
      <c r="I55" s="371"/>
      <c r="J55" s="371"/>
      <c r="K55" s="371"/>
      <c r="L55" s="371"/>
      <c r="M55" s="869">
        <f>(M54+N54+O54)</f>
        <v>294.58440000000002</v>
      </c>
      <c r="N55" s="870"/>
      <c r="O55" s="870"/>
      <c r="P55" s="871"/>
    </row>
    <row r="56" spans="1:17" ht="24" customHeight="1" thickBot="1" x14ac:dyDescent="0.25">
      <c r="A56" s="913"/>
      <c r="B56" s="886"/>
      <c r="C56" s="432"/>
      <c r="D56" s="898"/>
      <c r="E56" s="926"/>
      <c r="F56" s="926"/>
      <c r="G56" s="926"/>
      <c r="H56" s="926"/>
      <c r="I56" s="926"/>
      <c r="J56" s="926"/>
      <c r="K56" s="926"/>
      <c r="L56" s="926"/>
      <c r="M56" s="899"/>
      <c r="N56" s="899"/>
      <c r="O56" s="899"/>
      <c r="P56" s="900"/>
    </row>
    <row r="57" spans="1:17" ht="42" customHeight="1" thickBot="1" x14ac:dyDescent="0.25">
      <c r="A57" s="913"/>
      <c r="B57" s="886"/>
      <c r="C57" s="364" t="s">
        <v>1309</v>
      </c>
      <c r="D57" s="123" t="s">
        <v>1200</v>
      </c>
      <c r="E57" s="367" t="s">
        <v>1308</v>
      </c>
      <c r="F57" s="475" t="s">
        <v>1381</v>
      </c>
      <c r="G57" s="475" t="s">
        <v>1415</v>
      </c>
      <c r="H57" s="681" t="s">
        <v>1416</v>
      </c>
      <c r="I57" s="475" t="s">
        <v>1417</v>
      </c>
      <c r="J57" s="681" t="s">
        <v>1319</v>
      </c>
      <c r="K57" s="475" t="s">
        <v>1418</v>
      </c>
      <c r="L57" s="475" t="s">
        <v>1419</v>
      </c>
      <c r="M57" s="154" t="str">
        <f>'Данные по ТП'!C78</f>
        <v>ТМ-630/10</v>
      </c>
      <c r="N57" s="125" t="s">
        <v>1225</v>
      </c>
      <c r="O57" s="124" t="s">
        <v>5</v>
      </c>
      <c r="P57" s="126">
        <f>'Данные по ТП'!F78</f>
        <v>19745</v>
      </c>
    </row>
    <row r="58" spans="1:17" ht="21" customHeight="1" thickBot="1" x14ac:dyDescent="0.25">
      <c r="A58" s="913"/>
      <c r="B58" s="886"/>
      <c r="C58" s="378">
        <v>9</v>
      </c>
      <c r="D58" s="161" t="s">
        <v>293</v>
      </c>
      <c r="E58" s="368"/>
      <c r="F58" s="655">
        <f>((O58*1.73*220*0.9)/1000)+((N58*1.73*220*0.9)/1000)+((M58*1.73*220*0.9)/1000)</f>
        <v>0</v>
      </c>
      <c r="G58" s="845"/>
      <c r="H58" s="845"/>
      <c r="I58" s="845"/>
      <c r="J58" s="845"/>
      <c r="K58" s="845"/>
      <c r="L58" s="845"/>
      <c r="M58" s="190"/>
      <c r="N58" s="190"/>
      <c r="O58" s="190"/>
      <c r="P58" s="190"/>
    </row>
    <row r="59" spans="1:17" ht="23.25" customHeight="1" thickBot="1" x14ac:dyDescent="0.25">
      <c r="A59" s="913"/>
      <c r="B59" s="886"/>
      <c r="C59" s="378">
        <v>10</v>
      </c>
      <c r="D59" s="161" t="s">
        <v>294</v>
      </c>
      <c r="E59" s="368"/>
      <c r="F59" s="655">
        <f t="shared" ref="F59:F67" si="6">((O59*1.73*220*0.9)/1000)+((N59*1.73*220*0.9)/1000)+((M59*1.73*220*0.9)/1000)</f>
        <v>0</v>
      </c>
      <c r="G59" s="846"/>
      <c r="H59" s="846"/>
      <c r="I59" s="846"/>
      <c r="J59" s="846"/>
      <c r="K59" s="846"/>
      <c r="L59" s="846"/>
      <c r="M59" s="190">
        <v>0</v>
      </c>
      <c r="N59" s="190">
        <v>0</v>
      </c>
      <c r="O59" s="190">
        <v>0</v>
      </c>
      <c r="P59" s="190">
        <v>0</v>
      </c>
    </row>
    <row r="60" spans="1:17" ht="19.5" thickBot="1" x14ac:dyDescent="0.25">
      <c r="A60" s="913"/>
      <c r="B60" s="886"/>
      <c r="C60" s="378">
        <v>11</v>
      </c>
      <c r="D60" s="161" t="s">
        <v>295</v>
      </c>
      <c r="E60" s="368"/>
      <c r="F60" s="655">
        <f t="shared" si="6"/>
        <v>0</v>
      </c>
      <c r="G60" s="655"/>
      <c r="H60" s="655"/>
      <c r="I60" s="655"/>
      <c r="J60" s="655"/>
      <c r="K60" s="655"/>
      <c r="L60" s="655"/>
      <c r="M60" s="190">
        <v>0</v>
      </c>
      <c r="N60" s="190">
        <v>0</v>
      </c>
      <c r="O60" s="190">
        <v>0</v>
      </c>
      <c r="P60" s="190">
        <v>0</v>
      </c>
    </row>
    <row r="61" spans="1:17" ht="23.25" customHeight="1" thickBot="1" x14ac:dyDescent="0.25">
      <c r="A61" s="913"/>
      <c r="B61" s="886"/>
      <c r="C61" s="378">
        <v>12</v>
      </c>
      <c r="D61" s="161" t="s">
        <v>296</v>
      </c>
      <c r="E61" s="368"/>
      <c r="F61" s="655">
        <f t="shared" si="6"/>
        <v>0</v>
      </c>
      <c r="G61" s="655"/>
      <c r="H61" s="655"/>
      <c r="I61" s="655"/>
      <c r="J61" s="655"/>
      <c r="K61" s="655"/>
      <c r="L61" s="655"/>
      <c r="M61" s="190">
        <v>0</v>
      </c>
      <c r="N61" s="190">
        <v>0</v>
      </c>
      <c r="O61" s="190">
        <v>0</v>
      </c>
      <c r="P61" s="190">
        <v>0</v>
      </c>
    </row>
    <row r="62" spans="1:17" ht="24" customHeight="1" thickBot="1" x14ac:dyDescent="0.25">
      <c r="A62" s="913"/>
      <c r="B62" s="886"/>
      <c r="C62" s="378">
        <v>13</v>
      </c>
      <c r="D62" s="161" t="s">
        <v>297</v>
      </c>
      <c r="E62" s="368"/>
      <c r="F62" s="655">
        <f t="shared" si="6"/>
        <v>18.497160000000001</v>
      </c>
      <c r="G62" s="655"/>
      <c r="H62" s="655"/>
      <c r="I62" s="655"/>
      <c r="J62" s="655"/>
      <c r="K62" s="655"/>
      <c r="L62" s="655"/>
      <c r="M62" s="190">
        <v>25</v>
      </c>
      <c r="N62" s="190">
        <v>17</v>
      </c>
      <c r="O62" s="190">
        <v>12</v>
      </c>
      <c r="P62" s="190">
        <v>9</v>
      </c>
    </row>
    <row r="63" spans="1:17" ht="24" customHeight="1" thickBot="1" x14ac:dyDescent="0.25">
      <c r="A63" s="913"/>
      <c r="B63" s="886"/>
      <c r="C63" s="378">
        <v>16</v>
      </c>
      <c r="D63" s="161" t="s">
        <v>298</v>
      </c>
      <c r="E63" s="368"/>
      <c r="F63" s="655">
        <f t="shared" si="6"/>
        <v>46.927979999999998</v>
      </c>
      <c r="G63" s="655"/>
      <c r="H63" s="655"/>
      <c r="I63" s="655"/>
      <c r="J63" s="655"/>
      <c r="K63" s="655"/>
      <c r="L63" s="655"/>
      <c r="M63" s="190">
        <v>40</v>
      </c>
      <c r="N63" s="190">
        <v>51</v>
      </c>
      <c r="O63" s="190">
        <v>46</v>
      </c>
      <c r="P63" s="190">
        <v>18</v>
      </c>
    </row>
    <row r="64" spans="1:17" ht="20.25" customHeight="1" thickBot="1" x14ac:dyDescent="0.25">
      <c r="A64" s="913"/>
      <c r="B64" s="886"/>
      <c r="C64" s="378">
        <v>18</v>
      </c>
      <c r="D64" s="161" t="s">
        <v>918</v>
      </c>
      <c r="E64" s="368"/>
      <c r="F64" s="655">
        <f t="shared" si="6"/>
        <v>0</v>
      </c>
      <c r="G64" s="655"/>
      <c r="H64" s="655"/>
      <c r="I64" s="655"/>
      <c r="J64" s="655"/>
      <c r="K64" s="655"/>
      <c r="L64" s="655"/>
      <c r="M64" s="190">
        <v>0</v>
      </c>
      <c r="N64" s="190">
        <v>0</v>
      </c>
      <c r="O64" s="190">
        <v>0</v>
      </c>
      <c r="P64" s="190">
        <v>0</v>
      </c>
    </row>
    <row r="65" spans="1:18" ht="20.25" customHeight="1" thickBot="1" x14ac:dyDescent="0.25">
      <c r="A65" s="913"/>
      <c r="B65" s="886"/>
      <c r="C65" s="378">
        <v>19</v>
      </c>
      <c r="D65" s="161" t="s">
        <v>920</v>
      </c>
      <c r="E65" s="368"/>
      <c r="F65" s="655">
        <f t="shared" si="6"/>
        <v>13.701599999999999</v>
      </c>
      <c r="G65" s="655"/>
      <c r="H65" s="655"/>
      <c r="I65" s="655"/>
      <c r="J65" s="655"/>
      <c r="K65" s="655"/>
      <c r="L65" s="655"/>
      <c r="M65" s="190">
        <v>12</v>
      </c>
      <c r="N65" s="190">
        <v>17</v>
      </c>
      <c r="O65" s="190">
        <v>11</v>
      </c>
      <c r="P65" s="190">
        <v>8</v>
      </c>
    </row>
    <row r="66" spans="1:18" ht="20.25" customHeight="1" thickBot="1" x14ac:dyDescent="0.25">
      <c r="A66" s="913"/>
      <c r="B66" s="886"/>
      <c r="C66" s="378">
        <v>20</v>
      </c>
      <c r="D66" s="161" t="s">
        <v>299</v>
      </c>
      <c r="E66" s="368"/>
      <c r="F66" s="655">
        <f t="shared" si="6"/>
        <v>9.5911200000000001</v>
      </c>
      <c r="G66" s="655"/>
      <c r="H66" s="655"/>
      <c r="I66" s="655"/>
      <c r="J66" s="655"/>
      <c r="K66" s="655"/>
      <c r="L66" s="655"/>
      <c r="M66" s="190">
        <v>10</v>
      </c>
      <c r="N66" s="190">
        <v>6</v>
      </c>
      <c r="O66" s="190">
        <v>12</v>
      </c>
      <c r="P66" s="190">
        <v>6</v>
      </c>
    </row>
    <row r="67" spans="1:18" ht="20.25" customHeight="1" thickBot="1" x14ac:dyDescent="0.25">
      <c r="A67" s="913"/>
      <c r="B67" s="886"/>
      <c r="C67" s="378">
        <v>17</v>
      </c>
      <c r="D67" s="161"/>
      <c r="E67" s="368"/>
      <c r="F67" s="655">
        <f t="shared" si="6"/>
        <v>0</v>
      </c>
      <c r="G67" s="655"/>
      <c r="H67" s="655"/>
      <c r="I67" s="655"/>
      <c r="J67" s="655"/>
      <c r="K67" s="655"/>
      <c r="L67" s="655"/>
      <c r="M67" s="341">
        <v>0</v>
      </c>
      <c r="N67" s="341">
        <v>0</v>
      </c>
      <c r="O67" s="341">
        <v>0</v>
      </c>
      <c r="P67" s="341">
        <v>0</v>
      </c>
    </row>
    <row r="68" spans="1:18" ht="22.5" customHeight="1" thickBot="1" x14ac:dyDescent="0.25">
      <c r="A68" s="913"/>
      <c r="B68" s="886"/>
      <c r="C68" s="378"/>
      <c r="D68" s="161"/>
      <c r="E68" s="368"/>
      <c r="F68" s="368"/>
      <c r="G68" s="368"/>
      <c r="H68" s="368"/>
      <c r="I68" s="368"/>
      <c r="J68" s="368"/>
      <c r="K68" s="368"/>
      <c r="L68" s="368"/>
      <c r="M68" s="341"/>
      <c r="N68" s="341"/>
      <c r="O68" s="341"/>
      <c r="P68" s="341"/>
    </row>
    <row r="69" spans="1:18" ht="22.5" customHeight="1" thickBot="1" x14ac:dyDescent="0.25">
      <c r="A69" s="913"/>
      <c r="B69" s="886"/>
      <c r="C69" s="378"/>
      <c r="D69" s="161"/>
      <c r="E69" s="368"/>
      <c r="F69" s="368"/>
      <c r="G69" s="368"/>
      <c r="H69" s="368"/>
      <c r="I69" s="368"/>
      <c r="J69" s="368"/>
      <c r="K69" s="368"/>
      <c r="L69" s="368"/>
      <c r="M69" s="341"/>
      <c r="N69" s="341"/>
      <c r="O69" s="341"/>
      <c r="P69" s="341"/>
      <c r="Q69" s="156"/>
    </row>
    <row r="70" spans="1:18" ht="22.5" customHeight="1" thickBot="1" x14ac:dyDescent="0.25">
      <c r="A70" s="913"/>
      <c r="B70" s="886"/>
      <c r="C70" s="378"/>
      <c r="D70" s="3" t="s">
        <v>1186</v>
      </c>
      <c r="E70" s="370"/>
      <c r="F70" s="370"/>
      <c r="G70" s="370"/>
      <c r="H70" s="370"/>
      <c r="I70" s="370"/>
      <c r="J70" s="370"/>
      <c r="K70" s="370"/>
      <c r="L70" s="370"/>
      <c r="M70" s="6">
        <f>SUM(M59:M69)</f>
        <v>87</v>
      </c>
      <c r="N70" s="6">
        <f>SUM(N59:N69)</f>
        <v>91</v>
      </c>
      <c r="O70" s="6">
        <f>SUM(O59:O69)</f>
        <v>81</v>
      </c>
      <c r="P70" s="6">
        <f>SUM(P59:P69)</f>
        <v>41</v>
      </c>
    </row>
    <row r="71" spans="1:18" ht="24" customHeight="1" thickBot="1" x14ac:dyDescent="0.25">
      <c r="A71" s="914"/>
      <c r="B71" s="887"/>
      <c r="C71" s="378"/>
      <c r="D71" s="3" t="s">
        <v>1188</v>
      </c>
      <c r="E71" s="370"/>
      <c r="F71" s="370"/>
      <c r="G71" s="370"/>
      <c r="H71" s="370"/>
      <c r="I71" s="370"/>
      <c r="J71" s="370"/>
      <c r="K71" s="370"/>
      <c r="L71" s="370"/>
      <c r="M71" s="130">
        <f t="shared" ref="M71:O71" si="7">(M70*1.73*220*0.9)/1000</f>
        <v>29.800979999999999</v>
      </c>
      <c r="N71" s="130">
        <f t="shared" si="7"/>
        <v>31.171140000000001</v>
      </c>
      <c r="O71" s="130">
        <f t="shared" si="7"/>
        <v>27.745739999999998</v>
      </c>
      <c r="P71" s="131"/>
    </row>
    <row r="72" spans="1:18" ht="24" customHeight="1" thickBot="1" x14ac:dyDescent="0.25">
      <c r="A72" s="606"/>
      <c r="B72" s="643"/>
      <c r="C72" s="378"/>
      <c r="D72" s="3" t="s">
        <v>1190</v>
      </c>
      <c r="E72" s="371"/>
      <c r="F72" s="371"/>
      <c r="G72" s="371"/>
      <c r="H72" s="371"/>
      <c r="I72" s="371"/>
      <c r="J72" s="371"/>
      <c r="K72" s="371"/>
      <c r="L72" s="371"/>
      <c r="M72" s="869">
        <f>(M71+N71+O71)</f>
        <v>88.717860000000002</v>
      </c>
      <c r="N72" s="870"/>
      <c r="O72" s="870"/>
      <c r="P72" s="871"/>
    </row>
    <row r="73" spans="1:18" ht="39.75" customHeight="1" thickBot="1" x14ac:dyDescent="0.25">
      <c r="A73" s="181">
        <v>44876</v>
      </c>
      <c r="B73" s="23"/>
      <c r="C73" s="383"/>
      <c r="D73" s="42" t="s">
        <v>53</v>
      </c>
      <c r="E73" s="375"/>
      <c r="F73" s="375"/>
      <c r="G73" s="375"/>
      <c r="H73" s="375"/>
      <c r="I73" s="375"/>
      <c r="J73" s="375"/>
      <c r="K73" s="375"/>
      <c r="L73" s="375"/>
      <c r="M73" s="48">
        <f>M70+M53</f>
        <v>338</v>
      </c>
      <c r="N73" s="48">
        <f>N70+N53</f>
        <v>348</v>
      </c>
      <c r="O73" s="48">
        <f>O70+O53</f>
        <v>433</v>
      </c>
      <c r="P73" s="48">
        <f>P70+P53</f>
        <v>181</v>
      </c>
    </row>
    <row r="74" spans="1:18" ht="26.25" thickBot="1" x14ac:dyDescent="0.3">
      <c r="A74" s="850" t="s">
        <v>1687</v>
      </c>
      <c r="B74" s="872" t="s">
        <v>309</v>
      </c>
      <c r="C74" s="644"/>
      <c r="D74" s="598" t="str">
        <f>HYPERLINK("#Оглавление!h9","&lt;&lt;&lt;&lt;&lt;")</f>
        <v>&lt;&lt;&lt;&lt;&lt;</v>
      </c>
      <c r="E74" s="644"/>
      <c r="F74" s="644"/>
      <c r="G74" s="644"/>
      <c r="H74" s="644"/>
      <c r="I74" s="644"/>
      <c r="J74" s="644"/>
      <c r="K74" s="644"/>
      <c r="L74" s="644"/>
      <c r="M74" s="643"/>
      <c r="N74" s="643"/>
      <c r="O74" s="643"/>
      <c r="P74" s="643"/>
    </row>
    <row r="75" spans="1:18" ht="45" customHeight="1" thickBot="1" x14ac:dyDescent="0.25">
      <c r="A75" s="913"/>
      <c r="B75" s="903"/>
      <c r="C75" s="364" t="s">
        <v>1309</v>
      </c>
      <c r="D75" s="123" t="s">
        <v>1224</v>
      </c>
      <c r="E75" s="367" t="s">
        <v>1308</v>
      </c>
      <c r="F75" s="475" t="s">
        <v>1381</v>
      </c>
      <c r="G75" s="475" t="s">
        <v>1415</v>
      </c>
      <c r="H75" s="681" t="s">
        <v>1416</v>
      </c>
      <c r="I75" s="475" t="s">
        <v>1417</v>
      </c>
      <c r="J75" s="681" t="s">
        <v>1319</v>
      </c>
      <c r="K75" s="475" t="s">
        <v>1418</v>
      </c>
      <c r="L75" s="475" t="s">
        <v>1419</v>
      </c>
      <c r="M75" s="154" t="str">
        <f>'Данные по ТП'!C79</f>
        <v>ТМ-630/10</v>
      </c>
      <c r="N75" s="125" t="s">
        <v>1225</v>
      </c>
      <c r="O75" s="124" t="s">
        <v>5</v>
      </c>
      <c r="P75" s="126">
        <f>'Данные по ТП'!F79</f>
        <v>63789</v>
      </c>
    </row>
    <row r="76" spans="1:18" ht="19.5" thickBot="1" x14ac:dyDescent="0.25">
      <c r="A76" s="913"/>
      <c r="B76" s="903"/>
      <c r="C76" s="378">
        <v>1</v>
      </c>
      <c r="D76" s="161" t="s">
        <v>303</v>
      </c>
      <c r="E76" s="368"/>
      <c r="F76" s="655">
        <f>((O76*1.73*220*0.9)/1000)+((N76*1.73*220*0.9)/1000)+((M76*1.73*220*0.9)/1000)</f>
        <v>0</v>
      </c>
      <c r="G76" s="845">
        <v>246</v>
      </c>
      <c r="H76" s="845">
        <v>245</v>
      </c>
      <c r="I76" s="845">
        <v>246</v>
      </c>
      <c r="J76" s="845">
        <v>428</v>
      </c>
      <c r="K76" s="845">
        <v>425</v>
      </c>
      <c r="L76" s="845">
        <v>427</v>
      </c>
      <c r="M76" s="190">
        <v>0</v>
      </c>
      <c r="N76" s="190">
        <v>0</v>
      </c>
      <c r="O76" s="190">
        <v>0</v>
      </c>
      <c r="P76" s="190">
        <v>0</v>
      </c>
    </row>
    <row r="77" spans="1:18" ht="19.5" thickBot="1" x14ac:dyDescent="0.25">
      <c r="A77" s="913"/>
      <c r="B77" s="903"/>
      <c r="C77" s="378">
        <v>2</v>
      </c>
      <c r="D77" s="161" t="s">
        <v>304</v>
      </c>
      <c r="E77" s="368"/>
      <c r="F77" s="655">
        <f t="shared" ref="F77:F84" si="8">((O77*1.73*220*0.9)/1000)+((N77*1.73*220*0.9)/1000)+((M77*1.73*220*0.9)/1000)</f>
        <v>8.2209599999999998</v>
      </c>
      <c r="G77" s="846"/>
      <c r="H77" s="846"/>
      <c r="I77" s="846"/>
      <c r="J77" s="846"/>
      <c r="K77" s="846"/>
      <c r="L77" s="846"/>
      <c r="M77" s="190">
        <v>6</v>
      </c>
      <c r="N77" s="190">
        <v>6</v>
      </c>
      <c r="O77" s="190">
        <v>12</v>
      </c>
      <c r="P77" s="190">
        <v>4</v>
      </c>
    </row>
    <row r="78" spans="1:18" ht="19.5" thickBot="1" x14ac:dyDescent="0.25">
      <c r="A78" s="913"/>
      <c r="B78" s="903"/>
      <c r="C78" s="378">
        <v>3</v>
      </c>
      <c r="D78" s="161" t="s">
        <v>793</v>
      </c>
      <c r="E78" s="368"/>
      <c r="F78" s="655">
        <f t="shared" si="8"/>
        <v>0</v>
      </c>
      <c r="G78" s="655"/>
      <c r="H78" s="655"/>
      <c r="I78" s="655"/>
      <c r="J78" s="655"/>
      <c r="K78" s="655"/>
      <c r="L78" s="655"/>
      <c r="M78" s="190"/>
      <c r="N78" s="190"/>
      <c r="O78" s="190"/>
      <c r="P78" s="190"/>
    </row>
    <row r="79" spans="1:18" ht="19.5" thickBot="1" x14ac:dyDescent="0.25">
      <c r="A79" s="913"/>
      <c r="B79" s="903"/>
      <c r="C79" s="378">
        <v>4</v>
      </c>
      <c r="D79" s="161" t="s">
        <v>16</v>
      </c>
      <c r="E79" s="368"/>
      <c r="F79" s="655">
        <f t="shared" si="8"/>
        <v>0</v>
      </c>
      <c r="G79" s="655"/>
      <c r="H79" s="655"/>
      <c r="I79" s="655"/>
      <c r="J79" s="655"/>
      <c r="K79" s="655"/>
      <c r="L79" s="655"/>
      <c r="M79" s="190"/>
      <c r="N79" s="190"/>
      <c r="O79" s="190"/>
      <c r="P79" s="190"/>
      <c r="Q79" s="200"/>
      <c r="R79" s="100"/>
    </row>
    <row r="80" spans="1:18" ht="19.5" thickBot="1" x14ac:dyDescent="0.25">
      <c r="A80" s="913"/>
      <c r="B80" s="903"/>
      <c r="C80" s="378">
        <v>5</v>
      </c>
      <c r="D80" s="161" t="s">
        <v>1585</v>
      </c>
      <c r="E80" s="368"/>
      <c r="F80" s="655">
        <f t="shared" si="8"/>
        <v>1.02762</v>
      </c>
      <c r="G80" s="655"/>
      <c r="H80" s="655"/>
      <c r="I80" s="655"/>
      <c r="J80" s="655"/>
      <c r="K80" s="655"/>
      <c r="L80" s="655"/>
      <c r="M80" s="190">
        <v>1</v>
      </c>
      <c r="N80" s="190">
        <v>1</v>
      </c>
      <c r="O80" s="190">
        <v>1</v>
      </c>
      <c r="P80" s="190">
        <v>0</v>
      </c>
    </row>
    <row r="81" spans="1:17" ht="19.5" thickBot="1" x14ac:dyDescent="0.25">
      <c r="A81" s="913"/>
      <c r="B81" s="903"/>
      <c r="C81" s="378">
        <v>6</v>
      </c>
      <c r="D81" s="161" t="s">
        <v>921</v>
      </c>
      <c r="E81" s="368"/>
      <c r="F81" s="655">
        <f t="shared" si="8"/>
        <v>19.52478</v>
      </c>
      <c r="G81" s="655"/>
      <c r="H81" s="655"/>
      <c r="I81" s="655"/>
      <c r="J81" s="655"/>
      <c r="K81" s="655"/>
      <c r="L81" s="655"/>
      <c r="M81" s="190">
        <v>33</v>
      </c>
      <c r="N81" s="190">
        <v>24</v>
      </c>
      <c r="O81" s="190">
        <v>0</v>
      </c>
      <c r="P81" s="190">
        <v>22</v>
      </c>
    </row>
    <row r="82" spans="1:17" ht="19.5" thickBot="1" x14ac:dyDescent="0.25">
      <c r="A82" s="913"/>
      <c r="B82" s="903"/>
      <c r="C82" s="378">
        <v>7</v>
      </c>
      <c r="D82" s="161" t="s">
        <v>305</v>
      </c>
      <c r="E82" s="368"/>
      <c r="F82" s="655">
        <f t="shared" si="8"/>
        <v>0</v>
      </c>
      <c r="G82" s="655"/>
      <c r="H82" s="655"/>
      <c r="I82" s="655"/>
      <c r="J82" s="655"/>
      <c r="K82" s="655"/>
      <c r="L82" s="655"/>
      <c r="M82" s="190"/>
      <c r="N82" s="190"/>
      <c r="O82" s="190"/>
      <c r="P82" s="190"/>
    </row>
    <row r="83" spans="1:17" ht="19.5" thickBot="1" x14ac:dyDescent="0.25">
      <c r="A83" s="913"/>
      <c r="B83" s="903"/>
      <c r="C83" s="378">
        <v>8</v>
      </c>
      <c r="D83" s="161" t="s">
        <v>922</v>
      </c>
      <c r="E83" s="368"/>
      <c r="F83" s="655">
        <f t="shared" si="8"/>
        <v>13.359059999999999</v>
      </c>
      <c r="G83" s="655"/>
      <c r="H83" s="655"/>
      <c r="I83" s="655"/>
      <c r="J83" s="655"/>
      <c r="K83" s="655"/>
      <c r="L83" s="655"/>
      <c r="M83" s="190">
        <v>10</v>
      </c>
      <c r="N83" s="190">
        <v>12</v>
      </c>
      <c r="O83" s="190">
        <v>17</v>
      </c>
      <c r="P83" s="190">
        <v>11</v>
      </c>
    </row>
    <row r="84" spans="1:17" ht="19.5" thickBot="1" x14ac:dyDescent="0.25">
      <c r="A84" s="913"/>
      <c r="B84" s="903"/>
      <c r="C84" s="378"/>
      <c r="D84" s="161"/>
      <c r="E84" s="368"/>
      <c r="F84" s="655">
        <f t="shared" si="8"/>
        <v>0</v>
      </c>
      <c r="G84" s="655"/>
      <c r="H84" s="655"/>
      <c r="I84" s="655"/>
      <c r="J84" s="655"/>
      <c r="K84" s="655"/>
      <c r="L84" s="655"/>
      <c r="M84" s="341"/>
      <c r="N84" s="341"/>
      <c r="O84" s="341"/>
      <c r="P84" s="341"/>
    </row>
    <row r="85" spans="1:17" ht="19.5" thickBot="1" x14ac:dyDescent="0.25">
      <c r="A85" s="913"/>
      <c r="B85" s="903"/>
      <c r="C85" s="378"/>
      <c r="D85" s="161"/>
      <c r="E85" s="368"/>
      <c r="F85" s="368"/>
      <c r="G85" s="368"/>
      <c r="H85" s="368"/>
      <c r="I85" s="368"/>
      <c r="J85" s="368"/>
      <c r="K85" s="368"/>
      <c r="L85" s="368"/>
      <c r="M85" s="341"/>
      <c r="N85" s="341"/>
      <c r="O85" s="341"/>
      <c r="P85" s="341"/>
    </row>
    <row r="86" spans="1:17" ht="19.5" thickBot="1" x14ac:dyDescent="0.25">
      <c r="A86" s="913"/>
      <c r="B86" s="903"/>
      <c r="C86" s="378"/>
      <c r="D86" s="161"/>
      <c r="E86" s="368"/>
      <c r="F86" s="368"/>
      <c r="G86" s="368"/>
      <c r="H86" s="368"/>
      <c r="I86" s="368"/>
      <c r="J86" s="368"/>
      <c r="K86" s="368"/>
      <c r="L86" s="368"/>
      <c r="M86" s="341"/>
      <c r="N86" s="341"/>
      <c r="O86" s="341"/>
      <c r="P86" s="341"/>
      <c r="Q86" s="156"/>
    </row>
    <row r="87" spans="1:17" ht="18.75" thickBot="1" x14ac:dyDescent="0.25">
      <c r="A87" s="913"/>
      <c r="B87" s="903"/>
      <c r="C87" s="378"/>
      <c r="D87" s="3" t="s">
        <v>1187</v>
      </c>
      <c r="E87" s="370"/>
      <c r="F87" s="370"/>
      <c r="G87" s="370"/>
      <c r="H87" s="370"/>
      <c r="I87" s="370"/>
      <c r="J87" s="370"/>
      <c r="K87" s="370"/>
      <c r="L87" s="370"/>
      <c r="M87" s="6">
        <f>SUM(M76:M86)</f>
        <v>50</v>
      </c>
      <c r="N87" s="6">
        <f>SUM(N76:N86)</f>
        <v>43</v>
      </c>
      <c r="O87" s="6">
        <f>SUM(O76:O86)</f>
        <v>30</v>
      </c>
      <c r="P87" s="6">
        <f>SUM(P76:P86)</f>
        <v>37</v>
      </c>
    </row>
    <row r="88" spans="1:17" ht="19.5" thickBot="1" x14ac:dyDescent="0.25">
      <c r="A88" s="913"/>
      <c r="B88" s="903"/>
      <c r="C88" s="378"/>
      <c r="D88" s="3" t="s">
        <v>1188</v>
      </c>
      <c r="E88" s="370"/>
      <c r="F88" s="370"/>
      <c r="G88" s="370"/>
      <c r="H88" s="370"/>
      <c r="I88" s="370"/>
      <c r="J88" s="370"/>
      <c r="K88" s="370"/>
      <c r="L88" s="370"/>
      <c r="M88" s="130">
        <f t="shared" ref="M88:O88" si="9">(M87*1.73*220*0.9)/1000</f>
        <v>17.126999999999999</v>
      </c>
      <c r="N88" s="130">
        <f t="shared" si="9"/>
        <v>14.72922</v>
      </c>
      <c r="O88" s="130">
        <f t="shared" si="9"/>
        <v>10.276200000000001</v>
      </c>
      <c r="P88" s="131"/>
    </row>
    <row r="89" spans="1:17" ht="38.25" customHeight="1" thickBot="1" x14ac:dyDescent="0.25">
      <c r="A89" s="913"/>
      <c r="B89" s="903"/>
      <c r="C89" s="378"/>
      <c r="D89" s="3" t="s">
        <v>1189</v>
      </c>
      <c r="E89" s="371"/>
      <c r="F89" s="371"/>
      <c r="G89" s="371"/>
      <c r="H89" s="371"/>
      <c r="I89" s="371"/>
      <c r="J89" s="371"/>
      <c r="K89" s="371"/>
      <c r="L89" s="371"/>
      <c r="M89" s="869">
        <f>(M88+N88+O88)</f>
        <v>42.132420000000003</v>
      </c>
      <c r="N89" s="870"/>
      <c r="O89" s="870"/>
      <c r="P89" s="871"/>
    </row>
    <row r="90" spans="1:17" ht="19.5" thickBot="1" x14ac:dyDescent="0.25">
      <c r="A90" s="913"/>
      <c r="B90" s="903"/>
      <c r="C90" s="381"/>
      <c r="D90" s="898"/>
      <c r="E90" s="926"/>
      <c r="F90" s="926"/>
      <c r="G90" s="926"/>
      <c r="H90" s="926"/>
      <c r="I90" s="926"/>
      <c r="J90" s="926"/>
      <c r="K90" s="926"/>
      <c r="L90" s="926"/>
      <c r="M90" s="899"/>
      <c r="N90" s="899"/>
      <c r="O90" s="899"/>
      <c r="P90" s="900"/>
    </row>
    <row r="91" spans="1:17" ht="36.75" thickBot="1" x14ac:dyDescent="0.25">
      <c r="A91" s="913"/>
      <c r="B91" s="903"/>
      <c r="C91" s="364" t="s">
        <v>1309</v>
      </c>
      <c r="D91" s="123" t="s">
        <v>1200</v>
      </c>
      <c r="E91" s="367" t="s">
        <v>1308</v>
      </c>
      <c r="F91" s="475" t="s">
        <v>1381</v>
      </c>
      <c r="G91" s="475" t="s">
        <v>1415</v>
      </c>
      <c r="H91" s="681" t="s">
        <v>1416</v>
      </c>
      <c r="I91" s="475" t="s">
        <v>1417</v>
      </c>
      <c r="J91" s="681" t="s">
        <v>1319</v>
      </c>
      <c r="K91" s="475" t="s">
        <v>1418</v>
      </c>
      <c r="L91" s="475" t="s">
        <v>1419</v>
      </c>
      <c r="M91" s="154" t="str">
        <f>'Данные по ТП'!C80</f>
        <v>ТМ-400/10</v>
      </c>
      <c r="N91" s="125" t="s">
        <v>1225</v>
      </c>
      <c r="O91" s="124" t="s">
        <v>5</v>
      </c>
      <c r="P91" s="126">
        <f>'Данные по ТП'!F80</f>
        <v>12289</v>
      </c>
    </row>
    <row r="92" spans="1:17" ht="19.5" thickBot="1" x14ac:dyDescent="0.25">
      <c r="A92" s="913"/>
      <c r="B92" s="903"/>
      <c r="C92" s="378">
        <v>10</v>
      </c>
      <c r="D92" s="161" t="s">
        <v>1523</v>
      </c>
      <c r="E92" s="368"/>
      <c r="F92" s="655">
        <f>((O92*1.73*220*0.9)/1000)+((N92*1.73*220*0.9)/1000)+((M92*1.73*220*0.9)/1000)</f>
        <v>3.7679400000000003</v>
      </c>
      <c r="G92" s="845">
        <v>251</v>
      </c>
      <c r="H92" s="845">
        <v>250</v>
      </c>
      <c r="I92" s="845">
        <v>249</v>
      </c>
      <c r="J92" s="845">
        <v>434</v>
      </c>
      <c r="K92" s="845">
        <v>432</v>
      </c>
      <c r="L92" s="845">
        <v>434</v>
      </c>
      <c r="M92" s="190"/>
      <c r="N92" s="190">
        <v>11</v>
      </c>
      <c r="O92" s="190"/>
      <c r="P92" s="190">
        <v>11</v>
      </c>
    </row>
    <row r="93" spans="1:17" ht="19.5" thickBot="1" x14ac:dyDescent="0.25">
      <c r="A93" s="913"/>
      <c r="B93" s="903"/>
      <c r="C93" s="378">
        <v>11</v>
      </c>
      <c r="D93" s="161" t="s">
        <v>1586</v>
      </c>
      <c r="E93" s="368"/>
      <c r="F93" s="655">
        <f t="shared" ref="F93:F98" si="10">((O93*1.73*220*0.9)/1000)+((N93*1.73*220*0.9)/1000)+((M93*1.73*220*0.9)/1000)</f>
        <v>1.02762</v>
      </c>
      <c r="G93" s="846"/>
      <c r="H93" s="846"/>
      <c r="I93" s="846"/>
      <c r="J93" s="846"/>
      <c r="K93" s="846"/>
      <c r="L93" s="846"/>
      <c r="M93" s="190">
        <v>1</v>
      </c>
      <c r="N93" s="190">
        <v>1</v>
      </c>
      <c r="O93" s="190">
        <v>1</v>
      </c>
      <c r="P93" s="190">
        <v>0</v>
      </c>
    </row>
    <row r="94" spans="1:17" ht="19.5" thickBot="1" x14ac:dyDescent="0.25">
      <c r="A94" s="913"/>
      <c r="B94" s="903"/>
      <c r="C94" s="378">
        <v>12</v>
      </c>
      <c r="D94" s="161" t="s">
        <v>923</v>
      </c>
      <c r="E94" s="368"/>
      <c r="F94" s="655">
        <f t="shared" si="10"/>
        <v>25.005420000000001</v>
      </c>
      <c r="G94" s="655"/>
      <c r="H94" s="655"/>
      <c r="I94" s="655"/>
      <c r="J94" s="655"/>
      <c r="K94" s="655"/>
      <c r="L94" s="655"/>
      <c r="M94" s="190">
        <v>25</v>
      </c>
      <c r="N94" s="190">
        <v>27</v>
      </c>
      <c r="O94" s="190">
        <v>21</v>
      </c>
      <c r="P94" s="190">
        <v>10</v>
      </c>
    </row>
    <row r="95" spans="1:17" ht="19.5" thickBot="1" x14ac:dyDescent="0.25">
      <c r="A95" s="913"/>
      <c r="B95" s="903"/>
      <c r="C95" s="378">
        <v>13</v>
      </c>
      <c r="D95" s="161" t="s">
        <v>306</v>
      </c>
      <c r="E95" s="368"/>
      <c r="F95" s="655">
        <f t="shared" si="10"/>
        <v>1.7127000000000001</v>
      </c>
      <c r="G95" s="655"/>
      <c r="H95" s="655"/>
      <c r="I95" s="655"/>
      <c r="J95" s="655"/>
      <c r="K95" s="655"/>
      <c r="L95" s="655"/>
      <c r="M95" s="190">
        <v>0</v>
      </c>
      <c r="N95" s="190">
        <v>0</v>
      </c>
      <c r="O95" s="190">
        <v>5</v>
      </c>
      <c r="P95" s="190">
        <v>5</v>
      </c>
    </row>
    <row r="96" spans="1:17" ht="19.5" thickBot="1" x14ac:dyDescent="0.25">
      <c r="A96" s="913"/>
      <c r="B96" s="903"/>
      <c r="C96" s="378">
        <v>14</v>
      </c>
      <c r="D96" s="161" t="s">
        <v>924</v>
      </c>
      <c r="E96" s="368"/>
      <c r="F96" s="655">
        <f t="shared" si="10"/>
        <v>6.8508000000000004</v>
      </c>
      <c r="G96" s="655"/>
      <c r="H96" s="655"/>
      <c r="I96" s="655"/>
      <c r="J96" s="655"/>
      <c r="K96" s="655"/>
      <c r="L96" s="655"/>
      <c r="M96" s="190">
        <v>0</v>
      </c>
      <c r="N96" s="190">
        <v>0</v>
      </c>
      <c r="O96" s="190">
        <v>20</v>
      </c>
      <c r="P96" s="190">
        <v>14</v>
      </c>
    </row>
    <row r="97" spans="1:17" ht="19.5" thickBot="1" x14ac:dyDescent="0.25">
      <c r="A97" s="913"/>
      <c r="B97" s="903"/>
      <c r="C97" s="378">
        <v>15</v>
      </c>
      <c r="D97" s="161" t="s">
        <v>307</v>
      </c>
      <c r="E97" s="368"/>
      <c r="F97" s="655">
        <f t="shared" si="10"/>
        <v>66.110219999999998</v>
      </c>
      <c r="G97" s="655"/>
      <c r="H97" s="655"/>
      <c r="I97" s="655"/>
      <c r="J97" s="655"/>
      <c r="K97" s="655"/>
      <c r="L97" s="655"/>
      <c r="M97" s="190">
        <v>72</v>
      </c>
      <c r="N97" s="190">
        <v>66</v>
      </c>
      <c r="O97" s="190">
        <v>55</v>
      </c>
      <c r="P97" s="190">
        <v>21</v>
      </c>
    </row>
    <row r="98" spans="1:17" ht="19.5" thickBot="1" x14ac:dyDescent="0.25">
      <c r="A98" s="913"/>
      <c r="B98" s="903"/>
      <c r="C98" s="378">
        <v>16</v>
      </c>
      <c r="D98" s="161" t="s">
        <v>308</v>
      </c>
      <c r="E98" s="368"/>
      <c r="F98" s="655">
        <f t="shared" si="10"/>
        <v>7.5358800000000006</v>
      </c>
      <c r="G98" s="655"/>
      <c r="H98" s="655"/>
      <c r="I98" s="655"/>
      <c r="J98" s="655"/>
      <c r="K98" s="655"/>
      <c r="L98" s="655"/>
      <c r="M98" s="190">
        <v>11</v>
      </c>
      <c r="N98" s="190">
        <v>5</v>
      </c>
      <c r="O98" s="190">
        <v>6</v>
      </c>
      <c r="P98" s="190">
        <v>5</v>
      </c>
    </row>
    <row r="99" spans="1:17" ht="21.75" customHeight="1" thickBot="1" x14ac:dyDescent="0.25">
      <c r="A99" s="913"/>
      <c r="B99" s="903"/>
      <c r="C99" s="378">
        <v>9</v>
      </c>
      <c r="D99" s="161" t="s">
        <v>1524</v>
      </c>
      <c r="E99" s="368"/>
      <c r="F99" s="655"/>
      <c r="G99" s="655"/>
      <c r="H99" s="655"/>
      <c r="I99" s="655"/>
      <c r="J99" s="655"/>
      <c r="K99" s="655"/>
      <c r="L99" s="655"/>
      <c r="M99" s="341">
        <v>5</v>
      </c>
      <c r="N99" s="341"/>
      <c r="O99" s="341"/>
      <c r="P99" s="341">
        <v>5</v>
      </c>
    </row>
    <row r="100" spans="1:17" ht="19.5" thickBot="1" x14ac:dyDescent="0.25">
      <c r="A100" s="913"/>
      <c r="B100" s="903"/>
      <c r="C100" s="378"/>
      <c r="D100" s="161"/>
      <c r="E100" s="368"/>
      <c r="F100" s="368"/>
      <c r="G100" s="368"/>
      <c r="H100" s="368"/>
      <c r="I100" s="368"/>
      <c r="J100" s="368"/>
      <c r="K100" s="368"/>
      <c r="L100" s="368"/>
      <c r="M100" s="341"/>
      <c r="N100" s="341"/>
      <c r="O100" s="341"/>
      <c r="P100" s="341"/>
      <c r="Q100" s="156"/>
    </row>
    <row r="101" spans="1:17" ht="18.75" thickBot="1" x14ac:dyDescent="0.3">
      <c r="A101" s="913"/>
      <c r="B101" s="903"/>
      <c r="C101" s="383"/>
      <c r="D101" s="182"/>
      <c r="E101" s="399"/>
      <c r="F101" s="399"/>
      <c r="G101" s="399"/>
      <c r="H101" s="399"/>
      <c r="I101" s="399"/>
      <c r="J101" s="399"/>
      <c r="K101" s="399"/>
      <c r="L101" s="399"/>
      <c r="M101" s="183"/>
      <c r="N101" s="182"/>
      <c r="O101" s="182"/>
      <c r="P101" s="182"/>
    </row>
    <row r="102" spans="1:17" ht="18.75" thickBot="1" x14ac:dyDescent="0.3">
      <c r="A102" s="913"/>
      <c r="B102" s="903"/>
      <c r="C102" s="383"/>
      <c r="D102" s="182"/>
      <c r="E102" s="399"/>
      <c r="F102" s="399"/>
      <c r="G102" s="399"/>
      <c r="H102" s="399"/>
      <c r="I102" s="399"/>
      <c r="J102" s="399"/>
      <c r="K102" s="399"/>
      <c r="L102" s="399"/>
      <c r="M102" s="183"/>
      <c r="N102" s="182"/>
      <c r="O102" s="182"/>
      <c r="P102" s="182"/>
    </row>
    <row r="103" spans="1:17" ht="18.75" thickBot="1" x14ac:dyDescent="0.25">
      <c r="A103" s="913"/>
      <c r="B103" s="903"/>
      <c r="C103" s="378"/>
      <c r="D103" s="3" t="s">
        <v>1186</v>
      </c>
      <c r="E103" s="370"/>
      <c r="F103" s="370"/>
      <c r="G103" s="370"/>
      <c r="H103" s="370"/>
      <c r="I103" s="370"/>
      <c r="J103" s="370"/>
      <c r="K103" s="370"/>
      <c r="L103" s="370"/>
      <c r="M103" s="6">
        <f>SUM(M92:M102)</f>
        <v>114</v>
      </c>
      <c r="N103" s="6">
        <f>SUM(N92:N102)</f>
        <v>110</v>
      </c>
      <c r="O103" s="6">
        <f>SUM(O92:O102)</f>
        <v>108</v>
      </c>
      <c r="P103" s="6">
        <f>SUM(P92:P102)</f>
        <v>71</v>
      </c>
    </row>
    <row r="104" spans="1:17" ht="19.5" thickBot="1" x14ac:dyDescent="0.25">
      <c r="A104" s="914"/>
      <c r="B104" s="904"/>
      <c r="C104" s="378"/>
      <c r="D104" s="3" t="s">
        <v>1188</v>
      </c>
      <c r="E104" s="370"/>
      <c r="F104" s="370"/>
      <c r="G104" s="370"/>
      <c r="H104" s="370"/>
      <c r="I104" s="370"/>
      <c r="J104" s="370"/>
      <c r="K104" s="370"/>
      <c r="L104" s="370"/>
      <c r="M104" s="130">
        <f t="shared" ref="M104:O104" si="11">(M103*1.73*220*0.9)/1000</f>
        <v>39.049560000000007</v>
      </c>
      <c r="N104" s="130">
        <f t="shared" si="11"/>
        <v>37.679400000000001</v>
      </c>
      <c r="O104" s="130">
        <f t="shared" si="11"/>
        <v>36.994320000000009</v>
      </c>
      <c r="P104" s="131"/>
    </row>
    <row r="105" spans="1:17" ht="50.25" customHeight="1" thickBot="1" x14ac:dyDescent="0.25">
      <c r="A105" s="606"/>
      <c r="B105" s="643"/>
      <c r="C105" s="378"/>
      <c r="D105" s="3" t="s">
        <v>1190</v>
      </c>
      <c r="E105" s="371"/>
      <c r="F105" s="371"/>
      <c r="G105" s="371"/>
      <c r="H105" s="371"/>
      <c r="I105" s="371"/>
      <c r="J105" s="371"/>
      <c r="K105" s="371"/>
      <c r="L105" s="371"/>
      <c r="M105" s="869">
        <f>(M104+N104+O104)</f>
        <v>113.72328000000002</v>
      </c>
      <c r="N105" s="870"/>
      <c r="O105" s="870"/>
      <c r="P105" s="871"/>
    </row>
    <row r="106" spans="1:17" ht="19.5" thickBot="1" x14ac:dyDescent="0.25">
      <c r="A106" s="181">
        <v>44876</v>
      </c>
      <c r="B106" s="23"/>
      <c r="C106" s="383"/>
      <c r="D106" s="42" t="s">
        <v>53</v>
      </c>
      <c r="E106" s="375"/>
      <c r="F106" s="375"/>
      <c r="G106" s="375"/>
      <c r="H106" s="375"/>
      <c r="I106" s="375"/>
      <c r="J106" s="375"/>
      <c r="K106" s="375"/>
      <c r="L106" s="375"/>
      <c r="M106" s="48">
        <f>M103+M87</f>
        <v>164</v>
      </c>
      <c r="N106" s="48">
        <f>N103+N87</f>
        <v>153</v>
      </c>
      <c r="O106" s="48">
        <f>O103+O87</f>
        <v>138</v>
      </c>
      <c r="P106" s="48">
        <f>P103+P87</f>
        <v>108</v>
      </c>
    </row>
    <row r="107" spans="1:17" ht="26.25" customHeight="1" thickBot="1" x14ac:dyDescent="0.3">
      <c r="A107" s="850" t="s">
        <v>1687</v>
      </c>
      <c r="B107" s="872" t="s">
        <v>321</v>
      </c>
      <c r="C107" s="644"/>
      <c r="D107" s="598" t="str">
        <f>HYPERLINK("#Оглавление!h9","&lt;&lt;&lt;&lt;&lt;")</f>
        <v>&lt;&lt;&lt;&lt;&lt;</v>
      </c>
      <c r="E107" s="644"/>
      <c r="F107" s="644"/>
      <c r="G107" s="644"/>
      <c r="H107" s="644"/>
      <c r="I107" s="644"/>
      <c r="J107" s="644"/>
      <c r="K107" s="644"/>
      <c r="L107" s="644"/>
      <c r="M107" s="643"/>
      <c r="N107" s="643"/>
      <c r="O107" s="643"/>
      <c r="P107" s="643"/>
    </row>
    <row r="108" spans="1:17" ht="36.75" thickBot="1" x14ac:dyDescent="0.25">
      <c r="A108" s="913"/>
      <c r="B108" s="903"/>
      <c r="C108" s="364" t="s">
        <v>1309</v>
      </c>
      <c r="D108" s="123" t="s">
        <v>1224</v>
      </c>
      <c r="E108" s="367" t="s">
        <v>1308</v>
      </c>
      <c r="F108" s="475" t="s">
        <v>1381</v>
      </c>
      <c r="G108" s="475" t="s">
        <v>1415</v>
      </c>
      <c r="H108" s="681" t="s">
        <v>1416</v>
      </c>
      <c r="I108" s="475" t="s">
        <v>1417</v>
      </c>
      <c r="J108" s="681" t="s">
        <v>1319</v>
      </c>
      <c r="K108" s="475" t="s">
        <v>1418</v>
      </c>
      <c r="L108" s="475" t="s">
        <v>1419</v>
      </c>
      <c r="M108" s="154" t="str">
        <f>'Данные по ТП'!C81</f>
        <v>ТМ-400/10</v>
      </c>
      <c r="N108" s="125" t="s">
        <v>1225</v>
      </c>
      <c r="O108" s="124" t="s">
        <v>5</v>
      </c>
      <c r="P108" s="126">
        <f>'Данные по ТП'!F81</f>
        <v>11986</v>
      </c>
    </row>
    <row r="109" spans="1:17" ht="19.5" thickBot="1" x14ac:dyDescent="0.25">
      <c r="A109" s="913"/>
      <c r="B109" s="903"/>
      <c r="C109" s="378">
        <v>1</v>
      </c>
      <c r="D109" s="161" t="s">
        <v>310</v>
      </c>
      <c r="E109" s="368"/>
      <c r="F109" s="655">
        <f>((O109*1.73*220*0.9)/1000)+((N109*1.73*220*0.9)/1000)+((M109*1.73*220*0.9)/1000)</f>
        <v>11.988900000000001</v>
      </c>
      <c r="G109" s="845"/>
      <c r="H109" s="845"/>
      <c r="I109" s="845"/>
      <c r="J109" s="845"/>
      <c r="K109" s="845"/>
      <c r="L109" s="845"/>
      <c r="M109" s="190">
        <v>10</v>
      </c>
      <c r="N109" s="190">
        <v>16</v>
      </c>
      <c r="O109" s="190">
        <v>9</v>
      </c>
      <c r="P109" s="190">
        <v>5</v>
      </c>
    </row>
    <row r="110" spans="1:17" ht="20.25" customHeight="1" thickBot="1" x14ac:dyDescent="0.25">
      <c r="A110" s="913"/>
      <c r="B110" s="903"/>
      <c r="C110" s="378">
        <v>2</v>
      </c>
      <c r="D110" s="161" t="s">
        <v>1470</v>
      </c>
      <c r="E110" s="368"/>
      <c r="F110" s="655">
        <f t="shared" ref="F110:F115" si="12">((O110*1.73*220*0.9)/1000)+((N110*1.73*220*0.9)/1000)+((M110*1.73*220*0.9)/1000)</f>
        <v>0</v>
      </c>
      <c r="G110" s="846"/>
      <c r="H110" s="846"/>
      <c r="I110" s="846"/>
      <c r="J110" s="846"/>
      <c r="K110" s="846"/>
      <c r="L110" s="846"/>
      <c r="M110" s="190">
        <v>0</v>
      </c>
      <c r="N110" s="190">
        <v>0</v>
      </c>
      <c r="O110" s="190">
        <v>0</v>
      </c>
      <c r="P110" s="190">
        <v>0</v>
      </c>
    </row>
    <row r="111" spans="1:17" ht="19.5" thickBot="1" x14ac:dyDescent="0.25">
      <c r="A111" s="913"/>
      <c r="B111" s="903"/>
      <c r="C111" s="378">
        <v>3</v>
      </c>
      <c r="D111" s="161" t="s">
        <v>926</v>
      </c>
      <c r="E111" s="368"/>
      <c r="F111" s="655">
        <f t="shared" si="12"/>
        <v>0</v>
      </c>
      <c r="G111" s="655"/>
      <c r="H111" s="655"/>
      <c r="I111" s="655"/>
      <c r="J111" s="655"/>
      <c r="K111" s="655"/>
      <c r="L111" s="655"/>
      <c r="M111" s="190">
        <v>0</v>
      </c>
      <c r="N111" s="190">
        <v>0</v>
      </c>
      <c r="O111" s="190">
        <v>0</v>
      </c>
      <c r="P111" s="190">
        <v>0</v>
      </c>
    </row>
    <row r="112" spans="1:17" ht="19.5" thickBot="1" x14ac:dyDescent="0.25">
      <c r="A112" s="913"/>
      <c r="B112" s="903"/>
      <c r="C112" s="378">
        <v>4</v>
      </c>
      <c r="D112" s="161" t="s">
        <v>925</v>
      </c>
      <c r="E112" s="368"/>
      <c r="F112" s="655">
        <f t="shared" si="12"/>
        <v>16.784459999999999</v>
      </c>
      <c r="G112" s="655"/>
      <c r="H112" s="655"/>
      <c r="I112" s="655"/>
      <c r="J112" s="655"/>
      <c r="K112" s="655"/>
      <c r="L112" s="655"/>
      <c r="M112" s="190">
        <v>7</v>
      </c>
      <c r="N112" s="190">
        <v>17</v>
      </c>
      <c r="O112" s="190">
        <v>25</v>
      </c>
      <c r="P112" s="190">
        <v>13</v>
      </c>
    </row>
    <row r="113" spans="1:17" ht="19.5" thickBot="1" x14ac:dyDescent="0.25">
      <c r="A113" s="913"/>
      <c r="B113" s="903"/>
      <c r="C113" s="378">
        <v>5</v>
      </c>
      <c r="D113" s="161" t="s">
        <v>1661</v>
      </c>
      <c r="E113" s="368"/>
      <c r="F113" s="655">
        <f t="shared" si="12"/>
        <v>1.02762</v>
      </c>
      <c r="G113" s="655"/>
      <c r="H113" s="655"/>
      <c r="I113" s="655"/>
      <c r="J113" s="655"/>
      <c r="K113" s="655"/>
      <c r="L113" s="655"/>
      <c r="M113" s="190">
        <v>1</v>
      </c>
      <c r="N113" s="190">
        <v>1</v>
      </c>
      <c r="O113" s="190">
        <v>1</v>
      </c>
      <c r="P113" s="190">
        <v>0</v>
      </c>
    </row>
    <row r="114" spans="1:17" ht="19.5" thickBot="1" x14ac:dyDescent="0.25">
      <c r="A114" s="913"/>
      <c r="B114" s="903"/>
      <c r="C114" s="378">
        <v>6</v>
      </c>
      <c r="D114" s="161" t="s">
        <v>312</v>
      </c>
      <c r="E114" s="368"/>
      <c r="F114" s="655">
        <f t="shared" si="12"/>
        <v>42.132419999999996</v>
      </c>
      <c r="G114" s="655"/>
      <c r="H114" s="655"/>
      <c r="I114" s="655"/>
      <c r="J114" s="655"/>
      <c r="K114" s="655"/>
      <c r="L114" s="655"/>
      <c r="M114" s="190">
        <v>45</v>
      </c>
      <c r="N114" s="190">
        <v>39</v>
      </c>
      <c r="O114" s="190">
        <v>39</v>
      </c>
      <c r="P114" s="190">
        <v>4</v>
      </c>
    </row>
    <row r="115" spans="1:17" ht="19.5" thickBot="1" x14ac:dyDescent="0.25">
      <c r="A115" s="913"/>
      <c r="B115" s="903"/>
      <c r="C115" s="378">
        <v>7</v>
      </c>
      <c r="D115" s="161" t="s">
        <v>313</v>
      </c>
      <c r="E115" s="368"/>
      <c r="F115" s="655">
        <f t="shared" si="12"/>
        <v>0</v>
      </c>
      <c r="G115" s="655"/>
      <c r="H115" s="655"/>
      <c r="I115" s="655"/>
      <c r="J115" s="655"/>
      <c r="K115" s="655"/>
      <c r="L115" s="655"/>
      <c r="M115" s="190">
        <v>0</v>
      </c>
      <c r="N115" s="190">
        <v>0</v>
      </c>
      <c r="O115" s="190">
        <v>0</v>
      </c>
      <c r="P115" s="190">
        <v>0</v>
      </c>
    </row>
    <row r="116" spans="1:17" ht="19.5" thickBot="1" x14ac:dyDescent="0.25">
      <c r="A116" s="913"/>
      <c r="B116" s="903"/>
      <c r="C116" s="378">
        <v>8</v>
      </c>
      <c r="D116" s="161" t="s">
        <v>314</v>
      </c>
      <c r="E116" s="368"/>
      <c r="F116" s="368"/>
      <c r="G116" s="368"/>
      <c r="H116" s="368"/>
      <c r="I116" s="368"/>
      <c r="J116" s="368"/>
      <c r="K116" s="368"/>
      <c r="L116" s="368"/>
      <c r="M116" s="190"/>
      <c r="N116" s="190"/>
      <c r="O116" s="190"/>
      <c r="P116" s="190"/>
    </row>
    <row r="117" spans="1:17" ht="21" customHeight="1" thickBot="1" x14ac:dyDescent="0.25">
      <c r="A117" s="913"/>
      <c r="B117" s="903"/>
      <c r="C117" s="378"/>
      <c r="D117" s="161"/>
      <c r="E117" s="368"/>
      <c r="F117" s="368"/>
      <c r="G117" s="368"/>
      <c r="H117" s="368"/>
      <c r="I117" s="368"/>
      <c r="J117" s="368"/>
      <c r="K117" s="368"/>
      <c r="L117" s="368"/>
      <c r="M117" s="341"/>
      <c r="N117" s="341"/>
      <c r="O117" s="341"/>
      <c r="P117" s="341"/>
    </row>
    <row r="118" spans="1:17" ht="26.25" customHeight="1" thickBot="1" x14ac:dyDescent="0.25">
      <c r="A118" s="913"/>
      <c r="B118" s="903"/>
      <c r="C118" s="378"/>
      <c r="D118" s="161"/>
      <c r="E118" s="368"/>
      <c r="F118" s="368"/>
      <c r="G118" s="368"/>
      <c r="H118" s="368"/>
      <c r="I118" s="368"/>
      <c r="J118" s="368"/>
      <c r="K118" s="368"/>
      <c r="L118" s="368"/>
      <c r="M118" s="341"/>
      <c r="N118" s="341"/>
      <c r="O118" s="341"/>
      <c r="P118" s="341"/>
      <c r="Q118" s="156"/>
    </row>
    <row r="119" spans="1:17" ht="18.75" thickBot="1" x14ac:dyDescent="0.3">
      <c r="A119" s="913"/>
      <c r="B119" s="903"/>
      <c r="C119" s="383"/>
      <c r="D119" s="182"/>
      <c r="E119" s="399"/>
      <c r="F119" s="399"/>
      <c r="G119" s="399"/>
      <c r="H119" s="399"/>
      <c r="I119" s="399"/>
      <c r="J119" s="399"/>
      <c r="K119" s="399"/>
      <c r="L119" s="399"/>
      <c r="M119" s="183"/>
      <c r="N119" s="182"/>
      <c r="O119" s="182"/>
      <c r="P119" s="182"/>
    </row>
    <row r="120" spans="1:17" ht="18.75" thickBot="1" x14ac:dyDescent="0.25">
      <c r="A120" s="913"/>
      <c r="B120" s="903"/>
      <c r="C120" s="378"/>
      <c r="D120" s="3" t="s">
        <v>1187</v>
      </c>
      <c r="E120" s="370"/>
      <c r="F120" s="370"/>
      <c r="G120" s="370"/>
      <c r="H120" s="370"/>
      <c r="I120" s="370"/>
      <c r="J120" s="370"/>
      <c r="K120" s="370"/>
      <c r="L120" s="370"/>
      <c r="M120" s="6">
        <f>SUM(M109:M119)</f>
        <v>63</v>
      </c>
      <c r="N120" s="6">
        <f>SUM(N109:N119)</f>
        <v>73</v>
      </c>
      <c r="O120" s="6">
        <f>SUM(O109:O119)</f>
        <v>74</v>
      </c>
      <c r="P120" s="6">
        <f>SUM(P109:P119)</f>
        <v>22</v>
      </c>
    </row>
    <row r="121" spans="1:17" ht="19.5" thickBot="1" x14ac:dyDescent="0.25">
      <c r="A121" s="913"/>
      <c r="B121" s="903"/>
      <c r="C121" s="378"/>
      <c r="D121" s="3" t="s">
        <v>1188</v>
      </c>
      <c r="E121" s="370"/>
      <c r="F121" s="370"/>
      <c r="G121" s="370"/>
      <c r="H121" s="370"/>
      <c r="I121" s="370"/>
      <c r="J121" s="370"/>
      <c r="K121" s="370"/>
      <c r="L121" s="370"/>
      <c r="M121" s="130">
        <f t="shared" ref="M121:O121" si="13">(M120*1.73*220*0.9)/1000</f>
        <v>21.580020000000001</v>
      </c>
      <c r="N121" s="130">
        <f t="shared" si="13"/>
        <v>25.005419999999997</v>
      </c>
      <c r="O121" s="130">
        <f t="shared" si="13"/>
        <v>25.347960000000004</v>
      </c>
      <c r="P121" s="131"/>
    </row>
    <row r="122" spans="1:17" ht="18.75" thickBot="1" x14ac:dyDescent="0.25">
      <c r="A122" s="913"/>
      <c r="B122" s="903"/>
      <c r="C122" s="378"/>
      <c r="D122" s="3" t="s">
        <v>1189</v>
      </c>
      <c r="E122" s="371"/>
      <c r="F122" s="371"/>
      <c r="G122" s="371"/>
      <c r="H122" s="371"/>
      <c r="I122" s="371"/>
      <c r="J122" s="371"/>
      <c r="K122" s="371"/>
      <c r="L122" s="371"/>
      <c r="M122" s="869">
        <f>(M121+N121+O121)</f>
        <v>71.933400000000006</v>
      </c>
      <c r="N122" s="870"/>
      <c r="O122" s="870"/>
      <c r="P122" s="871"/>
    </row>
    <row r="123" spans="1:17" ht="19.5" customHeight="1" thickBot="1" x14ac:dyDescent="0.25">
      <c r="A123" s="913"/>
      <c r="B123" s="903"/>
      <c r="C123" s="381"/>
      <c r="D123" s="898"/>
      <c r="E123" s="926"/>
      <c r="F123" s="926"/>
      <c r="G123" s="926"/>
      <c r="H123" s="926"/>
      <c r="I123" s="926"/>
      <c r="J123" s="926"/>
      <c r="K123" s="926"/>
      <c r="L123" s="926"/>
      <c r="M123" s="899"/>
      <c r="N123" s="899"/>
      <c r="O123" s="899"/>
      <c r="P123" s="900"/>
    </row>
    <row r="124" spans="1:17" ht="36.75" thickBot="1" x14ac:dyDescent="0.25">
      <c r="A124" s="913"/>
      <c r="B124" s="903"/>
      <c r="C124" s="364" t="s">
        <v>1309</v>
      </c>
      <c r="D124" s="123" t="s">
        <v>1200</v>
      </c>
      <c r="E124" s="367" t="s">
        <v>1308</v>
      </c>
      <c r="F124" s="475" t="s">
        <v>1381</v>
      </c>
      <c r="G124" s="475" t="s">
        <v>1415</v>
      </c>
      <c r="H124" s="681" t="s">
        <v>1416</v>
      </c>
      <c r="I124" s="475" t="s">
        <v>1417</v>
      </c>
      <c r="J124" s="681" t="s">
        <v>1319</v>
      </c>
      <c r="K124" s="475" t="s">
        <v>1418</v>
      </c>
      <c r="L124" s="475" t="s">
        <v>1419</v>
      </c>
      <c r="M124" s="154" t="str">
        <f>'Данные по ТП'!C82</f>
        <v>ТМ-400/10</v>
      </c>
      <c r="N124" s="125" t="s">
        <v>1225</v>
      </c>
      <c r="O124" s="124" t="s">
        <v>5</v>
      </c>
      <c r="P124" s="133">
        <f>'Данные по ТП'!F82</f>
        <v>57986</v>
      </c>
    </row>
    <row r="125" spans="1:17" ht="19.5" thickBot="1" x14ac:dyDescent="0.25">
      <c r="A125" s="913"/>
      <c r="B125" s="903"/>
      <c r="C125" s="378">
        <v>9</v>
      </c>
      <c r="D125" s="161" t="s">
        <v>315</v>
      </c>
      <c r="E125" s="368"/>
      <c r="F125" s="655">
        <f>((O125*1.73*220*0.9)/1000)+((N125*1.73*220*0.9)/1000)+((M125*1.73*220*0.9)/1000)</f>
        <v>0</v>
      </c>
      <c r="G125" s="845">
        <v>229</v>
      </c>
      <c r="H125" s="845">
        <v>227</v>
      </c>
      <c r="I125" s="845">
        <v>230</v>
      </c>
      <c r="J125" s="845">
        <v>396</v>
      </c>
      <c r="K125" s="845">
        <v>396</v>
      </c>
      <c r="L125" s="845">
        <v>397</v>
      </c>
      <c r="M125" s="190">
        <v>0</v>
      </c>
      <c r="N125" s="190">
        <v>0</v>
      </c>
      <c r="O125" s="190">
        <v>0</v>
      </c>
      <c r="P125" s="190">
        <v>0</v>
      </c>
    </row>
    <row r="126" spans="1:17" ht="19.5" thickBot="1" x14ac:dyDescent="0.25">
      <c r="A126" s="913"/>
      <c r="B126" s="903"/>
      <c r="C126" s="378">
        <v>10</v>
      </c>
      <c r="D126" s="161" t="s">
        <v>316</v>
      </c>
      <c r="E126" s="368"/>
      <c r="F126" s="655">
        <f t="shared" ref="F126:F134" si="14">((O126*1.73*220*0.9)/1000)+((N126*1.73*220*0.9)/1000)+((M126*1.73*220*0.9)/1000)</f>
        <v>1.7127000000000001</v>
      </c>
      <c r="G126" s="846"/>
      <c r="H126" s="846"/>
      <c r="I126" s="846"/>
      <c r="J126" s="846"/>
      <c r="K126" s="846"/>
      <c r="L126" s="846"/>
      <c r="M126" s="190">
        <v>0</v>
      </c>
      <c r="N126" s="190">
        <v>0</v>
      </c>
      <c r="O126" s="190">
        <v>5</v>
      </c>
      <c r="P126" s="190">
        <v>5</v>
      </c>
    </row>
    <row r="127" spans="1:17" ht="19.5" thickBot="1" x14ac:dyDescent="0.25">
      <c r="A127" s="913"/>
      <c r="B127" s="903"/>
      <c r="C127" s="378">
        <v>11</v>
      </c>
      <c r="D127" s="161" t="s">
        <v>317</v>
      </c>
      <c r="E127" s="368"/>
      <c r="F127" s="655">
        <f t="shared" si="14"/>
        <v>5.1381000000000006</v>
      </c>
      <c r="G127" s="655"/>
      <c r="H127" s="655"/>
      <c r="I127" s="655"/>
      <c r="J127" s="655"/>
      <c r="K127" s="655"/>
      <c r="L127" s="655"/>
      <c r="M127" s="190">
        <v>4</v>
      </c>
      <c r="N127" s="190">
        <v>6</v>
      </c>
      <c r="O127" s="190">
        <v>5</v>
      </c>
      <c r="P127" s="190">
        <v>2</v>
      </c>
    </row>
    <row r="128" spans="1:17" ht="19.5" thickBot="1" x14ac:dyDescent="0.25">
      <c r="A128" s="913"/>
      <c r="B128" s="903"/>
      <c r="C128" s="378">
        <v>12</v>
      </c>
      <c r="D128" s="161" t="s">
        <v>928</v>
      </c>
      <c r="E128" s="368"/>
      <c r="F128" s="655">
        <f t="shared" si="14"/>
        <v>51.72354</v>
      </c>
      <c r="G128" s="655"/>
      <c r="H128" s="655"/>
      <c r="I128" s="655"/>
      <c r="J128" s="655"/>
      <c r="K128" s="655"/>
      <c r="L128" s="655"/>
      <c r="M128" s="190">
        <v>70</v>
      </c>
      <c r="N128" s="190">
        <v>40</v>
      </c>
      <c r="O128" s="190">
        <v>41</v>
      </c>
      <c r="P128" s="190">
        <v>20</v>
      </c>
    </row>
    <row r="129" spans="1:17" ht="19.5" thickBot="1" x14ac:dyDescent="0.25">
      <c r="A129" s="913"/>
      <c r="B129" s="903"/>
      <c r="C129" s="378">
        <v>13</v>
      </c>
      <c r="D129" s="161" t="s">
        <v>927</v>
      </c>
      <c r="E129" s="368"/>
      <c r="F129" s="655">
        <f t="shared" si="14"/>
        <v>0.68508000000000002</v>
      </c>
      <c r="G129" s="655"/>
      <c r="H129" s="655"/>
      <c r="I129" s="655"/>
      <c r="J129" s="655"/>
      <c r="K129" s="655"/>
      <c r="L129" s="655"/>
      <c r="M129" s="190">
        <v>0</v>
      </c>
      <c r="N129" s="190">
        <v>2</v>
      </c>
      <c r="O129" s="190">
        <v>0</v>
      </c>
      <c r="P129" s="190">
        <v>2</v>
      </c>
    </row>
    <row r="130" spans="1:17" ht="19.5" customHeight="1" thickBot="1" x14ac:dyDescent="0.25">
      <c r="A130" s="913"/>
      <c r="B130" s="903"/>
      <c r="C130" s="378">
        <v>14</v>
      </c>
      <c r="D130" s="161" t="s">
        <v>318</v>
      </c>
      <c r="E130" s="368"/>
      <c r="F130" s="655">
        <f t="shared" si="14"/>
        <v>0</v>
      </c>
      <c r="G130" s="655"/>
      <c r="H130" s="655"/>
      <c r="I130" s="655"/>
      <c r="J130" s="655"/>
      <c r="K130" s="655"/>
      <c r="L130" s="655"/>
      <c r="M130" s="190">
        <v>0</v>
      </c>
      <c r="N130" s="190">
        <v>0</v>
      </c>
      <c r="O130" s="190">
        <v>0</v>
      </c>
      <c r="P130" s="190">
        <v>0</v>
      </c>
    </row>
    <row r="131" spans="1:17" ht="20.25" customHeight="1" thickBot="1" x14ac:dyDescent="0.25">
      <c r="A131" s="913"/>
      <c r="B131" s="903"/>
      <c r="C131" s="378">
        <v>15</v>
      </c>
      <c r="D131" s="161" t="s">
        <v>319</v>
      </c>
      <c r="E131" s="368"/>
      <c r="F131" s="655">
        <f t="shared" si="14"/>
        <v>0</v>
      </c>
      <c r="G131" s="655"/>
      <c r="H131" s="655"/>
      <c r="I131" s="655"/>
      <c r="J131" s="655"/>
      <c r="K131" s="655"/>
      <c r="L131" s="655"/>
      <c r="M131" s="190">
        <v>0</v>
      </c>
      <c r="N131" s="190">
        <v>0</v>
      </c>
      <c r="O131" s="190">
        <v>0</v>
      </c>
      <c r="P131" s="190">
        <v>0</v>
      </c>
    </row>
    <row r="132" spans="1:17" ht="20.25" customHeight="1" thickBot="1" x14ac:dyDescent="0.25">
      <c r="A132" s="913"/>
      <c r="B132" s="903"/>
      <c r="C132" s="378">
        <v>16</v>
      </c>
      <c r="D132" s="161" t="s">
        <v>320</v>
      </c>
      <c r="E132" s="368"/>
      <c r="F132" s="655">
        <f t="shared" si="14"/>
        <v>0</v>
      </c>
      <c r="G132" s="655"/>
      <c r="H132" s="655"/>
      <c r="I132" s="655"/>
      <c r="J132" s="655"/>
      <c r="K132" s="655"/>
      <c r="L132" s="655"/>
      <c r="M132" s="190">
        <v>0</v>
      </c>
      <c r="N132" s="190">
        <v>0</v>
      </c>
      <c r="O132" s="190">
        <v>0</v>
      </c>
      <c r="P132" s="190">
        <v>0</v>
      </c>
    </row>
    <row r="133" spans="1:17" ht="18.75" thickBot="1" x14ac:dyDescent="0.3">
      <c r="A133" s="913"/>
      <c r="B133" s="903"/>
      <c r="C133" s="383"/>
      <c r="D133" s="182"/>
      <c r="E133" s="399"/>
      <c r="F133" s="655">
        <f t="shared" si="14"/>
        <v>0</v>
      </c>
      <c r="G133" s="655"/>
      <c r="H133" s="655"/>
      <c r="I133" s="655"/>
      <c r="J133" s="655"/>
      <c r="K133" s="655"/>
      <c r="L133" s="655"/>
      <c r="M133" s="183"/>
      <c r="N133" s="182"/>
      <c r="O133" s="182"/>
      <c r="P133" s="182"/>
      <c r="Q133" s="156"/>
    </row>
    <row r="134" spans="1:17" ht="18.75" thickBot="1" x14ac:dyDescent="0.3">
      <c r="A134" s="913"/>
      <c r="B134" s="903"/>
      <c r="C134" s="383"/>
      <c r="D134" s="182"/>
      <c r="E134" s="399"/>
      <c r="F134" s="655">
        <f t="shared" si="14"/>
        <v>0</v>
      </c>
      <c r="G134" s="655"/>
      <c r="H134" s="655"/>
      <c r="I134" s="655"/>
      <c r="J134" s="655"/>
      <c r="K134" s="655"/>
      <c r="L134" s="655"/>
      <c r="M134" s="183"/>
      <c r="N134" s="182"/>
      <c r="O134" s="182"/>
      <c r="P134" s="182"/>
    </row>
    <row r="135" spans="1:17" ht="18.75" thickBot="1" x14ac:dyDescent="0.3">
      <c r="A135" s="913"/>
      <c r="B135" s="903"/>
      <c r="C135" s="383"/>
      <c r="D135" s="182"/>
      <c r="E135" s="399"/>
      <c r="F135" s="399"/>
      <c r="G135" s="399"/>
      <c r="H135" s="399"/>
      <c r="I135" s="399"/>
      <c r="J135" s="399"/>
      <c r="K135" s="399"/>
      <c r="L135" s="399"/>
      <c r="M135" s="183"/>
      <c r="N135" s="182"/>
      <c r="O135" s="182"/>
      <c r="P135" s="182"/>
    </row>
    <row r="136" spans="1:17" ht="18.75" thickBot="1" x14ac:dyDescent="0.25">
      <c r="A136" s="913"/>
      <c r="B136" s="903"/>
      <c r="C136" s="378"/>
      <c r="D136" s="3" t="s">
        <v>1186</v>
      </c>
      <c r="E136" s="370"/>
      <c r="F136" s="370"/>
      <c r="G136" s="370"/>
      <c r="H136" s="370"/>
      <c r="I136" s="370"/>
      <c r="J136" s="370"/>
      <c r="K136" s="370"/>
      <c r="L136" s="370"/>
      <c r="M136" s="6">
        <f>SUM(M125:M135)</f>
        <v>74</v>
      </c>
      <c r="N136" s="6">
        <f>SUM(N125:N135)</f>
        <v>48</v>
      </c>
      <c r="O136" s="6">
        <f>SUM(O125:O135)</f>
        <v>51</v>
      </c>
      <c r="P136" s="6">
        <f>SUM(P125:P135)</f>
        <v>29</v>
      </c>
    </row>
    <row r="137" spans="1:17" ht="19.5" thickBot="1" x14ac:dyDescent="0.25">
      <c r="A137" s="914"/>
      <c r="B137" s="904"/>
      <c r="C137" s="378"/>
      <c r="D137" s="3" t="s">
        <v>1188</v>
      </c>
      <c r="E137" s="370"/>
      <c r="F137" s="370"/>
      <c r="G137" s="370"/>
      <c r="H137" s="370"/>
      <c r="I137" s="370"/>
      <c r="J137" s="370"/>
      <c r="K137" s="370"/>
      <c r="L137" s="370"/>
      <c r="M137" s="130">
        <f t="shared" ref="M137:O137" si="15">(M136*1.73*220*0.9)/1000</f>
        <v>25.347960000000004</v>
      </c>
      <c r="N137" s="130">
        <f t="shared" si="15"/>
        <v>16.44192</v>
      </c>
      <c r="O137" s="130">
        <f t="shared" si="15"/>
        <v>17.469540000000002</v>
      </c>
      <c r="P137" s="131"/>
    </row>
    <row r="138" spans="1:17" ht="27.75" customHeight="1" thickBot="1" x14ac:dyDescent="0.25">
      <c r="A138" s="606"/>
      <c r="B138" s="606"/>
      <c r="C138" s="378"/>
      <c r="D138" s="3" t="s">
        <v>1190</v>
      </c>
      <c r="E138" s="371"/>
      <c r="F138" s="371"/>
      <c r="G138" s="371"/>
      <c r="H138" s="371"/>
      <c r="I138" s="371"/>
      <c r="J138" s="371"/>
      <c r="K138" s="371"/>
      <c r="L138" s="371"/>
      <c r="M138" s="869">
        <f>(M137+N137+O137)</f>
        <v>59.259420000000006</v>
      </c>
      <c r="N138" s="870"/>
      <c r="O138" s="870"/>
      <c r="P138" s="871"/>
    </row>
    <row r="139" spans="1:17" ht="19.5" thickBot="1" x14ac:dyDescent="0.25">
      <c r="A139" s="181">
        <v>44876</v>
      </c>
      <c r="B139" s="23"/>
      <c r="C139" s="383"/>
      <c r="D139" s="42" t="s">
        <v>53</v>
      </c>
      <c r="E139" s="375"/>
      <c r="F139" s="375"/>
      <c r="G139" s="375"/>
      <c r="H139" s="375"/>
      <c r="I139" s="375"/>
      <c r="J139" s="375"/>
      <c r="K139" s="375"/>
      <c r="L139" s="375"/>
      <c r="M139" s="47">
        <f>M136+M120</f>
        <v>137</v>
      </c>
      <c r="N139" s="47">
        <f>N136+N120</f>
        <v>121</v>
      </c>
      <c r="O139" s="47">
        <f>O136+O120</f>
        <v>125</v>
      </c>
      <c r="P139" s="47">
        <f>P136+P120</f>
        <v>51</v>
      </c>
    </row>
    <row r="140" spans="1:17" ht="19.5" customHeight="1" thickBot="1" x14ac:dyDescent="0.25">
      <c r="A140" s="850" t="s">
        <v>1687</v>
      </c>
      <c r="B140" s="872" t="s">
        <v>327</v>
      </c>
      <c r="C140" s="646"/>
      <c r="D140" s="598" t="str">
        <f>HYPERLINK("#Оглавление!h9","&lt;&lt;&lt;&lt;&lt;")</f>
        <v>&lt;&lt;&lt;&lt;&lt;</v>
      </c>
      <c r="E140" s="646"/>
      <c r="F140" s="646"/>
      <c r="G140" s="646"/>
      <c r="H140" s="646"/>
      <c r="I140" s="646"/>
      <c r="J140" s="646"/>
      <c r="K140" s="646"/>
      <c r="L140" s="646"/>
      <c r="M140" s="606"/>
      <c r="N140" s="606"/>
      <c r="O140" s="606"/>
      <c r="P140" s="606"/>
    </row>
    <row r="141" spans="1:17" ht="36.75" thickBot="1" x14ac:dyDescent="0.25">
      <c r="A141" s="913"/>
      <c r="B141" s="903"/>
      <c r="C141" s="364" t="s">
        <v>1309</v>
      </c>
      <c r="D141" s="123" t="s">
        <v>1224</v>
      </c>
      <c r="E141" s="367" t="s">
        <v>1308</v>
      </c>
      <c r="F141" s="475" t="s">
        <v>1381</v>
      </c>
      <c r="G141" s="475" t="s">
        <v>1415</v>
      </c>
      <c r="H141" s="681" t="s">
        <v>1416</v>
      </c>
      <c r="I141" s="475" t="s">
        <v>1417</v>
      </c>
      <c r="J141" s="681" t="s">
        <v>1319</v>
      </c>
      <c r="K141" s="475" t="s">
        <v>1418</v>
      </c>
      <c r="L141" s="475" t="s">
        <v>1419</v>
      </c>
      <c r="M141" s="154" t="str">
        <f>'Данные по ТП'!C83</f>
        <v>ТМ-400/10</v>
      </c>
      <c r="N141" s="125" t="s">
        <v>1225</v>
      </c>
      <c r="O141" s="124" t="s">
        <v>5</v>
      </c>
      <c r="P141" s="126">
        <f>'Данные по ТП'!F83</f>
        <v>23546</v>
      </c>
    </row>
    <row r="142" spans="1:17" ht="19.5" thickBot="1" x14ac:dyDescent="0.25">
      <c r="A142" s="913"/>
      <c r="B142" s="903"/>
      <c r="C142" s="378">
        <v>1</v>
      </c>
      <c r="D142" s="161" t="s">
        <v>1627</v>
      </c>
      <c r="E142" s="368"/>
      <c r="F142" s="655">
        <f>((O142*1.73*220*0.9)/1000)+((N142*1.73*220*0.9)/1000)+((M142*1.73*220*0.9)/1000)</f>
        <v>1.02762</v>
      </c>
      <c r="G142" s="845">
        <v>241</v>
      </c>
      <c r="H142" s="845">
        <v>240</v>
      </c>
      <c r="I142" s="845">
        <v>239</v>
      </c>
      <c r="J142" s="845">
        <v>416</v>
      </c>
      <c r="K142" s="845">
        <v>415</v>
      </c>
      <c r="L142" s="845">
        <v>417</v>
      </c>
      <c r="M142" s="190">
        <v>1</v>
      </c>
      <c r="N142" s="190">
        <v>1</v>
      </c>
      <c r="O142" s="190">
        <v>1</v>
      </c>
      <c r="P142" s="190">
        <v>0</v>
      </c>
    </row>
    <row r="143" spans="1:17" ht="19.5" thickBot="1" x14ac:dyDescent="0.25">
      <c r="A143" s="913"/>
      <c r="B143" s="903"/>
      <c r="C143" s="378">
        <v>2</v>
      </c>
      <c r="D143" s="161" t="s">
        <v>323</v>
      </c>
      <c r="E143" s="368"/>
      <c r="F143" s="655">
        <f t="shared" ref="F143:F149" si="16">((O143*1.73*220*0.9)/1000)+((N143*1.73*220*0.9)/1000)+((M143*1.73*220*0.9)/1000)</f>
        <v>62.342280000000002</v>
      </c>
      <c r="G143" s="846"/>
      <c r="H143" s="846"/>
      <c r="I143" s="846"/>
      <c r="J143" s="846"/>
      <c r="K143" s="846"/>
      <c r="L143" s="846"/>
      <c r="M143" s="190">
        <v>33</v>
      </c>
      <c r="N143" s="190">
        <v>65</v>
      </c>
      <c r="O143" s="190">
        <v>84</v>
      </c>
      <c r="P143" s="190">
        <v>35</v>
      </c>
    </row>
    <row r="144" spans="1:17" ht="19.5" thickBot="1" x14ac:dyDescent="0.25">
      <c r="A144" s="913"/>
      <c r="B144" s="903"/>
      <c r="C144" s="378">
        <v>3</v>
      </c>
      <c r="D144" s="161" t="s">
        <v>324</v>
      </c>
      <c r="E144" s="368"/>
      <c r="F144" s="655">
        <f t="shared" si="16"/>
        <v>0</v>
      </c>
      <c r="G144" s="655"/>
      <c r="H144" s="655"/>
      <c r="I144" s="655"/>
      <c r="J144" s="655"/>
      <c r="K144" s="655"/>
      <c r="L144" s="655"/>
      <c r="M144" s="190"/>
      <c r="N144" s="190"/>
      <c r="O144" s="190"/>
      <c r="P144" s="190"/>
    </row>
    <row r="145" spans="1:17" ht="23.25" customHeight="1" thickBot="1" x14ac:dyDescent="0.25">
      <c r="A145" s="913"/>
      <c r="B145" s="903"/>
      <c r="C145" s="378">
        <v>4</v>
      </c>
      <c r="D145" s="161" t="s">
        <v>325</v>
      </c>
      <c r="E145" s="368"/>
      <c r="F145" s="655">
        <f t="shared" si="16"/>
        <v>58.916879999999999</v>
      </c>
      <c r="G145" s="655"/>
      <c r="H145" s="655"/>
      <c r="I145" s="655"/>
      <c r="J145" s="655"/>
      <c r="K145" s="655"/>
      <c r="L145" s="655"/>
      <c r="M145" s="190">
        <v>86</v>
      </c>
      <c r="N145" s="190">
        <v>38</v>
      </c>
      <c r="O145" s="190">
        <v>48</v>
      </c>
      <c r="P145" s="190">
        <v>37</v>
      </c>
    </row>
    <row r="146" spans="1:17" ht="19.5" thickBot="1" x14ac:dyDescent="0.25">
      <c r="A146" s="913"/>
      <c r="B146" s="903"/>
      <c r="C146" s="378">
        <v>5</v>
      </c>
      <c r="D146" s="161" t="s">
        <v>311</v>
      </c>
      <c r="E146" s="368"/>
      <c r="F146" s="655">
        <f t="shared" si="16"/>
        <v>0</v>
      </c>
      <c r="G146" s="655"/>
      <c r="H146" s="655"/>
      <c r="I146" s="655"/>
      <c r="J146" s="655"/>
      <c r="K146" s="655"/>
      <c r="L146" s="655"/>
      <c r="M146" s="190"/>
      <c r="N146" s="190"/>
      <c r="O146" s="190"/>
      <c r="P146" s="190"/>
    </row>
    <row r="147" spans="1:17" ht="19.5" thickBot="1" x14ac:dyDescent="0.25">
      <c r="A147" s="913"/>
      <c r="B147" s="903"/>
      <c r="C147" s="378">
        <v>6</v>
      </c>
      <c r="D147" s="161" t="s">
        <v>326</v>
      </c>
      <c r="E147" s="368"/>
      <c r="F147" s="655">
        <f t="shared" si="16"/>
        <v>7.8784200000000002</v>
      </c>
      <c r="G147" s="655"/>
      <c r="H147" s="655"/>
      <c r="I147" s="655"/>
      <c r="J147" s="655"/>
      <c r="K147" s="655"/>
      <c r="L147" s="655"/>
      <c r="M147" s="190">
        <v>8</v>
      </c>
      <c r="N147" s="190">
        <v>9</v>
      </c>
      <c r="O147" s="190">
        <v>6</v>
      </c>
      <c r="P147" s="190">
        <v>2</v>
      </c>
    </row>
    <row r="148" spans="1:17" ht="19.5" thickBot="1" x14ac:dyDescent="0.25">
      <c r="A148" s="913"/>
      <c r="B148" s="903"/>
      <c r="C148" s="378">
        <v>7</v>
      </c>
      <c r="D148" s="161" t="s">
        <v>23</v>
      </c>
      <c r="E148" s="368"/>
      <c r="F148" s="655">
        <f t="shared" si="16"/>
        <v>0</v>
      </c>
      <c r="G148" s="655"/>
      <c r="H148" s="655"/>
      <c r="I148" s="655"/>
      <c r="J148" s="655"/>
      <c r="K148" s="655"/>
      <c r="L148" s="655"/>
      <c r="M148" s="190"/>
      <c r="N148" s="190"/>
      <c r="O148" s="190"/>
      <c r="P148" s="190"/>
    </row>
    <row r="149" spans="1:17" ht="19.5" thickBot="1" x14ac:dyDescent="0.25">
      <c r="A149" s="913"/>
      <c r="B149" s="903"/>
      <c r="C149" s="378">
        <v>8</v>
      </c>
      <c r="D149" s="161" t="s">
        <v>333</v>
      </c>
      <c r="E149" s="368"/>
      <c r="F149" s="655">
        <f t="shared" si="16"/>
        <v>26.375579999999999</v>
      </c>
      <c r="G149" s="655"/>
      <c r="H149" s="655"/>
      <c r="I149" s="655"/>
      <c r="J149" s="655"/>
      <c r="K149" s="655"/>
      <c r="L149" s="655"/>
      <c r="M149" s="190">
        <v>11</v>
      </c>
      <c r="N149" s="190">
        <v>26</v>
      </c>
      <c r="O149" s="190">
        <v>40</v>
      </c>
      <c r="P149" s="190">
        <v>19</v>
      </c>
    </row>
    <row r="150" spans="1:17" ht="18" customHeight="1" thickBot="1" x14ac:dyDescent="0.25">
      <c r="A150" s="913"/>
      <c r="B150" s="903"/>
      <c r="C150" s="378"/>
      <c r="D150" s="161"/>
      <c r="E150" s="368"/>
      <c r="F150" s="655"/>
      <c r="G150" s="655"/>
      <c r="H150" s="655"/>
      <c r="I150" s="655"/>
      <c r="J150" s="655"/>
      <c r="K150" s="655"/>
      <c r="L150" s="655"/>
      <c r="M150" s="341"/>
      <c r="N150" s="341"/>
      <c r="O150" s="341"/>
      <c r="P150" s="341"/>
    </row>
    <row r="151" spans="1:17" ht="19.5" thickBot="1" x14ac:dyDescent="0.25">
      <c r="A151" s="913"/>
      <c r="B151" s="903"/>
      <c r="C151" s="378"/>
      <c r="D151" s="161"/>
      <c r="E151" s="368"/>
      <c r="F151" s="368"/>
      <c r="G151" s="368"/>
      <c r="H151" s="368"/>
      <c r="I151" s="368"/>
      <c r="J151" s="368"/>
      <c r="K151" s="368"/>
      <c r="L151" s="368"/>
      <c r="M151" s="341"/>
      <c r="N151" s="341"/>
      <c r="O151" s="341"/>
      <c r="P151" s="341"/>
      <c r="Q151" s="156"/>
    </row>
    <row r="152" spans="1:17" ht="18.75" thickBot="1" x14ac:dyDescent="0.3">
      <c r="A152" s="913"/>
      <c r="B152" s="903"/>
      <c r="C152" s="383"/>
      <c r="D152" s="182"/>
      <c r="E152" s="399"/>
      <c r="F152" s="399"/>
      <c r="G152" s="399"/>
      <c r="H152" s="399"/>
      <c r="I152" s="399"/>
      <c r="J152" s="399"/>
      <c r="K152" s="399"/>
      <c r="L152" s="399"/>
      <c r="M152" s="183"/>
      <c r="N152" s="182"/>
      <c r="O152" s="182"/>
      <c r="P152" s="182"/>
    </row>
    <row r="153" spans="1:17" ht="18.75" thickBot="1" x14ac:dyDescent="0.25">
      <c r="A153" s="913"/>
      <c r="B153" s="903"/>
      <c r="C153" s="378"/>
      <c r="D153" s="3" t="s">
        <v>1187</v>
      </c>
      <c r="E153" s="370"/>
      <c r="F153" s="370"/>
      <c r="G153" s="370"/>
      <c r="H153" s="370"/>
      <c r="I153" s="370"/>
      <c r="J153" s="370"/>
      <c r="K153" s="370"/>
      <c r="L153" s="370"/>
      <c r="M153" s="6">
        <f>SUM(M143:M152)</f>
        <v>138</v>
      </c>
      <c r="N153" s="6">
        <f>SUM(N143:N152)</f>
        <v>138</v>
      </c>
      <c r="O153" s="6">
        <f>SUM(O143:O152)</f>
        <v>178</v>
      </c>
      <c r="P153" s="6">
        <f>SUM(P143:P152)</f>
        <v>93</v>
      </c>
    </row>
    <row r="154" spans="1:17" ht="19.5" thickBot="1" x14ac:dyDescent="0.25">
      <c r="A154" s="913"/>
      <c r="B154" s="903"/>
      <c r="C154" s="378"/>
      <c r="D154" s="3" t="s">
        <v>1188</v>
      </c>
      <c r="E154" s="370"/>
      <c r="F154" s="370"/>
      <c r="G154" s="370"/>
      <c r="H154" s="370"/>
      <c r="I154" s="370"/>
      <c r="J154" s="370"/>
      <c r="K154" s="370"/>
      <c r="L154" s="370"/>
      <c r="M154" s="130">
        <f t="shared" ref="M154:O154" si="17">(M153*1.73*220*0.9)/1000</f>
        <v>47.270520000000005</v>
      </c>
      <c r="N154" s="130">
        <f t="shared" si="17"/>
        <v>47.270520000000005</v>
      </c>
      <c r="O154" s="130">
        <f t="shared" si="17"/>
        <v>60.972120000000004</v>
      </c>
      <c r="P154" s="131"/>
    </row>
    <row r="155" spans="1:17" ht="18.75" thickBot="1" x14ac:dyDescent="0.25">
      <c r="A155" s="913"/>
      <c r="B155" s="903"/>
      <c r="C155" s="378"/>
      <c r="D155" s="3" t="s">
        <v>1189</v>
      </c>
      <c r="E155" s="371"/>
      <c r="F155" s="371"/>
      <c r="G155" s="371"/>
      <c r="H155" s="371"/>
      <c r="I155" s="371"/>
      <c r="J155" s="371"/>
      <c r="K155" s="371"/>
      <c r="L155" s="371"/>
      <c r="M155" s="869">
        <f>(M154+N154+O154)</f>
        <v>155.51316000000003</v>
      </c>
      <c r="N155" s="870"/>
      <c r="O155" s="870"/>
      <c r="P155" s="871"/>
    </row>
    <row r="156" spans="1:17" ht="19.5" customHeight="1" thickBot="1" x14ac:dyDescent="0.25">
      <c r="A156" s="913"/>
      <c r="B156" s="903"/>
      <c r="C156" s="381"/>
      <c r="D156" s="898"/>
      <c r="E156" s="926"/>
      <c r="F156" s="926"/>
      <c r="G156" s="926"/>
      <c r="H156" s="926"/>
      <c r="I156" s="926"/>
      <c r="J156" s="926"/>
      <c r="K156" s="926"/>
      <c r="L156" s="926"/>
      <c r="M156" s="899"/>
      <c r="N156" s="899"/>
      <c r="O156" s="899"/>
      <c r="P156" s="900"/>
    </row>
    <row r="157" spans="1:17" ht="36.75" thickBot="1" x14ac:dyDescent="0.25">
      <c r="A157" s="913"/>
      <c r="B157" s="903"/>
      <c r="C157" s="364" t="s">
        <v>1309</v>
      </c>
      <c r="D157" s="123" t="s">
        <v>1200</v>
      </c>
      <c r="E157" s="367" t="s">
        <v>1308</v>
      </c>
      <c r="F157" s="475" t="s">
        <v>1381</v>
      </c>
      <c r="G157" s="475" t="s">
        <v>1415</v>
      </c>
      <c r="H157" s="681" t="s">
        <v>1416</v>
      </c>
      <c r="I157" s="475" t="s">
        <v>1417</v>
      </c>
      <c r="J157" s="681" t="s">
        <v>1319</v>
      </c>
      <c r="K157" s="475" t="s">
        <v>1418</v>
      </c>
      <c r="L157" s="475" t="s">
        <v>1419</v>
      </c>
      <c r="M157" s="154" t="str">
        <f>'Данные по ТП'!C84</f>
        <v>ТМ-400/10</v>
      </c>
      <c r="N157" s="125" t="s">
        <v>1225</v>
      </c>
      <c r="O157" s="124" t="s">
        <v>5</v>
      </c>
      <c r="P157" s="133">
        <f>'Данные по ТП'!F84</f>
        <v>18296</v>
      </c>
    </row>
    <row r="158" spans="1:17" ht="19.5" thickBot="1" x14ac:dyDescent="0.25">
      <c r="A158" s="913"/>
      <c r="B158" s="903"/>
      <c r="C158" s="378">
        <v>9</v>
      </c>
      <c r="D158" s="161" t="s">
        <v>334</v>
      </c>
      <c r="E158" s="368"/>
      <c r="F158" s="655">
        <f>((O158*1.73*220*0.9)/1000)+((N158*1.73*220*0.9)/1000)+((M158*1.73*220*0.9)/1000)</f>
        <v>4.79556</v>
      </c>
      <c r="G158" s="845">
        <v>241</v>
      </c>
      <c r="H158" s="845">
        <v>239</v>
      </c>
      <c r="I158" s="845">
        <v>243</v>
      </c>
      <c r="J158" s="845">
        <v>416</v>
      </c>
      <c r="K158" s="845">
        <v>417</v>
      </c>
      <c r="L158" s="845">
        <v>416</v>
      </c>
      <c r="M158" s="190">
        <v>5</v>
      </c>
      <c r="N158" s="190">
        <v>2</v>
      </c>
      <c r="O158" s="190">
        <v>7</v>
      </c>
      <c r="P158" s="190">
        <v>4</v>
      </c>
    </row>
    <row r="159" spans="1:17" ht="19.5" thickBot="1" x14ac:dyDescent="0.25">
      <c r="A159" s="913"/>
      <c r="B159" s="903"/>
      <c r="C159" s="378">
        <v>10</v>
      </c>
      <c r="D159" s="161" t="s">
        <v>335</v>
      </c>
      <c r="E159" s="368"/>
      <c r="F159" s="655">
        <f t="shared" ref="F159:F166" si="18">((O159*1.73*220*0.9)/1000)+((N159*1.73*220*0.9)/1000)+((M159*1.73*220*0.9)/1000)</f>
        <v>34.596539999999997</v>
      </c>
      <c r="G159" s="846"/>
      <c r="H159" s="846"/>
      <c r="I159" s="846"/>
      <c r="J159" s="846"/>
      <c r="K159" s="846"/>
      <c r="L159" s="846"/>
      <c r="M159" s="190">
        <v>28</v>
      </c>
      <c r="N159" s="190">
        <v>17</v>
      </c>
      <c r="O159" s="190">
        <v>56</v>
      </c>
      <c r="P159" s="190">
        <v>26</v>
      </c>
    </row>
    <row r="160" spans="1:17" ht="19.5" thickBot="1" x14ac:dyDescent="0.25">
      <c r="A160" s="913"/>
      <c r="B160" s="903"/>
      <c r="C160" s="378">
        <v>11</v>
      </c>
      <c r="D160" s="161" t="s">
        <v>336</v>
      </c>
      <c r="E160" s="368"/>
      <c r="F160" s="655">
        <f t="shared" si="18"/>
        <v>0</v>
      </c>
      <c r="G160" s="655"/>
      <c r="H160" s="655"/>
      <c r="I160" s="655"/>
      <c r="J160" s="655"/>
      <c r="K160" s="655"/>
      <c r="L160" s="655"/>
      <c r="M160" s="190"/>
      <c r="N160" s="190"/>
      <c r="O160" s="190"/>
      <c r="P160" s="190"/>
    </row>
    <row r="161" spans="1:17" ht="19.5" thickBot="1" x14ac:dyDescent="0.25">
      <c r="A161" s="913"/>
      <c r="B161" s="903"/>
      <c r="C161" s="378">
        <v>12</v>
      </c>
      <c r="D161" s="161" t="s">
        <v>1469</v>
      </c>
      <c r="E161" s="368"/>
      <c r="F161" s="655">
        <f t="shared" si="18"/>
        <v>68.165459999999996</v>
      </c>
      <c r="G161" s="655"/>
      <c r="H161" s="655"/>
      <c r="I161" s="655"/>
      <c r="J161" s="655"/>
      <c r="K161" s="655"/>
      <c r="L161" s="655"/>
      <c r="M161" s="190">
        <v>73</v>
      </c>
      <c r="N161" s="190">
        <v>82</v>
      </c>
      <c r="O161" s="190">
        <v>44</v>
      </c>
      <c r="P161" s="190">
        <v>34</v>
      </c>
    </row>
    <row r="162" spans="1:17" ht="19.5" thickBot="1" x14ac:dyDescent="0.25">
      <c r="A162" s="913"/>
      <c r="B162" s="903"/>
      <c r="C162" s="378">
        <v>13</v>
      </c>
      <c r="D162" s="161" t="s">
        <v>337</v>
      </c>
      <c r="E162" s="368"/>
      <c r="F162" s="655">
        <f t="shared" si="18"/>
        <v>0</v>
      </c>
      <c r="G162" s="655"/>
      <c r="H162" s="655"/>
      <c r="I162" s="655"/>
      <c r="J162" s="655"/>
      <c r="K162" s="655"/>
      <c r="L162" s="655"/>
      <c r="M162" s="190"/>
      <c r="N162" s="190"/>
      <c r="O162" s="190"/>
      <c r="P162" s="190"/>
    </row>
    <row r="163" spans="1:17" ht="19.5" thickBot="1" x14ac:dyDescent="0.25">
      <c r="A163" s="913"/>
      <c r="B163" s="903"/>
      <c r="C163" s="378">
        <v>14</v>
      </c>
      <c r="D163" s="161" t="s">
        <v>1072</v>
      </c>
      <c r="E163" s="368"/>
      <c r="F163" s="655">
        <f t="shared" si="18"/>
        <v>0</v>
      </c>
      <c r="G163" s="655"/>
      <c r="H163" s="655"/>
      <c r="I163" s="655"/>
      <c r="J163" s="655"/>
      <c r="K163" s="655"/>
      <c r="L163" s="655"/>
      <c r="M163" s="190"/>
      <c r="N163" s="190"/>
      <c r="O163" s="190"/>
      <c r="P163" s="190"/>
    </row>
    <row r="164" spans="1:17" ht="18" customHeight="1" thickBot="1" x14ac:dyDescent="0.25">
      <c r="A164" s="913"/>
      <c r="B164" s="903"/>
      <c r="C164" s="378">
        <v>15</v>
      </c>
      <c r="D164" s="161" t="s">
        <v>1574</v>
      </c>
      <c r="E164" s="368"/>
      <c r="F164" s="655">
        <f t="shared" si="18"/>
        <v>1.02762</v>
      </c>
      <c r="G164" s="655"/>
      <c r="H164" s="655"/>
      <c r="I164" s="655"/>
      <c r="J164" s="655"/>
      <c r="K164" s="655"/>
      <c r="L164" s="655"/>
      <c r="M164" s="190">
        <v>1</v>
      </c>
      <c r="N164" s="190">
        <v>1</v>
      </c>
      <c r="O164" s="190">
        <v>1</v>
      </c>
      <c r="P164" s="190">
        <v>0</v>
      </c>
    </row>
    <row r="165" spans="1:17" ht="18" customHeight="1" thickBot="1" x14ac:dyDescent="0.25">
      <c r="A165" s="913"/>
      <c r="B165" s="903"/>
      <c r="C165" s="378">
        <v>16</v>
      </c>
      <c r="D165" s="161" t="s">
        <v>929</v>
      </c>
      <c r="E165" s="368"/>
      <c r="F165" s="655">
        <f t="shared" si="18"/>
        <v>0</v>
      </c>
      <c r="G165" s="655"/>
      <c r="H165" s="655"/>
      <c r="I165" s="655"/>
      <c r="J165" s="655"/>
      <c r="K165" s="655"/>
      <c r="L165" s="655"/>
      <c r="M165" s="190">
        <v>0</v>
      </c>
      <c r="N165" s="190">
        <v>0</v>
      </c>
      <c r="O165" s="190">
        <v>0</v>
      </c>
      <c r="P165" s="190">
        <v>0</v>
      </c>
    </row>
    <row r="166" spans="1:17" ht="18.75" thickBot="1" x14ac:dyDescent="0.3">
      <c r="A166" s="913"/>
      <c r="B166" s="903"/>
      <c r="C166" s="383" t="s">
        <v>1319</v>
      </c>
      <c r="D166" s="183" t="s">
        <v>1721</v>
      </c>
      <c r="E166" s="399"/>
      <c r="F166" s="655">
        <f t="shared" si="18"/>
        <v>3.0828600000000002</v>
      </c>
      <c r="G166" s="655"/>
      <c r="H166" s="655"/>
      <c r="I166" s="655"/>
      <c r="J166" s="655"/>
      <c r="K166" s="655"/>
      <c r="L166" s="655"/>
      <c r="M166" s="183"/>
      <c r="N166" s="182"/>
      <c r="O166" s="688">
        <v>9</v>
      </c>
      <c r="P166" s="688">
        <v>9</v>
      </c>
      <c r="Q166" s="156"/>
    </row>
    <row r="167" spans="1:17" ht="18.75" thickBot="1" x14ac:dyDescent="0.3">
      <c r="A167" s="913"/>
      <c r="B167" s="903"/>
      <c r="C167" s="383"/>
      <c r="D167" s="182"/>
      <c r="E167" s="399"/>
      <c r="F167" s="399"/>
      <c r="G167" s="399"/>
      <c r="H167" s="399"/>
      <c r="I167" s="399"/>
      <c r="J167" s="399"/>
      <c r="K167" s="399"/>
      <c r="L167" s="399"/>
      <c r="M167" s="183"/>
      <c r="N167" s="182"/>
      <c r="O167" s="182"/>
      <c r="P167" s="182"/>
    </row>
    <row r="168" spans="1:17" ht="18.75" thickBot="1" x14ac:dyDescent="0.3">
      <c r="A168" s="913"/>
      <c r="B168" s="903"/>
      <c r="C168" s="383"/>
      <c r="D168" s="182"/>
      <c r="E168" s="399"/>
      <c r="F168" s="399"/>
      <c r="G168" s="399"/>
      <c r="H168" s="399"/>
      <c r="I168" s="399"/>
      <c r="J168" s="399"/>
      <c r="K168" s="399"/>
      <c r="L168" s="399"/>
      <c r="M168" s="183"/>
      <c r="N168" s="182"/>
      <c r="O168" s="182"/>
      <c r="P168" s="182"/>
    </row>
    <row r="169" spans="1:17" ht="18.75" thickBot="1" x14ac:dyDescent="0.25">
      <c r="A169" s="913"/>
      <c r="B169" s="903"/>
      <c r="C169" s="378"/>
      <c r="D169" s="3" t="s">
        <v>1186</v>
      </c>
      <c r="E169" s="370"/>
      <c r="F169" s="370"/>
      <c r="G169" s="370"/>
      <c r="H169" s="370"/>
      <c r="I169" s="370"/>
      <c r="J169" s="370"/>
      <c r="K169" s="370"/>
      <c r="L169" s="370"/>
      <c r="M169" s="6">
        <f>SUM(M158:M168)</f>
        <v>107</v>
      </c>
      <c r="N169" s="6">
        <f>SUM(N158:N168)</f>
        <v>102</v>
      </c>
      <c r="O169" s="6">
        <f>SUM(O158:O168)</f>
        <v>117</v>
      </c>
      <c r="P169" s="6">
        <f>SUM(P158:P168)</f>
        <v>73</v>
      </c>
    </row>
    <row r="170" spans="1:17" ht="19.5" thickBot="1" x14ac:dyDescent="0.25">
      <c r="A170" s="914"/>
      <c r="B170" s="904"/>
      <c r="C170" s="378"/>
      <c r="D170" s="3" t="s">
        <v>1188</v>
      </c>
      <c r="E170" s="370"/>
      <c r="F170" s="370"/>
      <c r="G170" s="370"/>
      <c r="H170" s="370"/>
      <c r="I170" s="370"/>
      <c r="J170" s="370"/>
      <c r="K170" s="370"/>
      <c r="L170" s="370"/>
      <c r="M170" s="130">
        <f t="shared" ref="M170:O170" si="19">(M169*1.73*220*0.9)/1000</f>
        <v>36.651780000000002</v>
      </c>
      <c r="N170" s="130">
        <f t="shared" si="19"/>
        <v>34.939080000000004</v>
      </c>
      <c r="O170" s="130">
        <f t="shared" si="19"/>
        <v>40.077179999999998</v>
      </c>
      <c r="P170" s="131"/>
    </row>
    <row r="171" spans="1:17" ht="33" customHeight="1" thickBot="1" x14ac:dyDescent="0.25">
      <c r="A171" s="606"/>
      <c r="B171" s="606"/>
      <c r="C171" s="378"/>
      <c r="D171" s="3" t="s">
        <v>1190</v>
      </c>
      <c r="E171" s="371"/>
      <c r="F171" s="371"/>
      <c r="G171" s="371"/>
      <c r="H171" s="371"/>
      <c r="I171" s="371"/>
      <c r="J171" s="371"/>
      <c r="K171" s="371"/>
      <c r="L171" s="371"/>
      <c r="M171" s="869">
        <f>(M170+N170+O170)</f>
        <v>111.66804</v>
      </c>
      <c r="N171" s="870"/>
      <c r="O171" s="870"/>
      <c r="P171" s="871"/>
    </row>
    <row r="172" spans="1:17" ht="19.5" thickBot="1" x14ac:dyDescent="0.25">
      <c r="A172" s="181">
        <v>44876</v>
      </c>
      <c r="B172" s="23"/>
      <c r="C172" s="383"/>
      <c r="D172" s="42" t="s">
        <v>53</v>
      </c>
      <c r="E172" s="375"/>
      <c r="F172" s="375"/>
      <c r="G172" s="375"/>
      <c r="H172" s="375"/>
      <c r="I172" s="375"/>
      <c r="J172" s="375"/>
      <c r="K172" s="375"/>
      <c r="L172" s="375"/>
      <c r="M172" s="47">
        <f>M169+M153</f>
        <v>245</v>
      </c>
      <c r="N172" s="47">
        <f>N169+N153</f>
        <v>240</v>
      </c>
      <c r="O172" s="47">
        <f>O169+O153</f>
        <v>295</v>
      </c>
      <c r="P172" s="47">
        <f>P169+P153</f>
        <v>166</v>
      </c>
    </row>
    <row r="173" spans="1:17" ht="19.5" customHeight="1" thickBot="1" x14ac:dyDescent="0.25">
      <c r="A173" s="850" t="s">
        <v>1687</v>
      </c>
      <c r="B173" s="872" t="s">
        <v>342</v>
      </c>
      <c r="C173" s="646"/>
      <c r="D173" s="598" t="str">
        <f>HYPERLINK("#Оглавление!h9","&lt;&lt;&lt;&lt;&lt;")</f>
        <v>&lt;&lt;&lt;&lt;&lt;</v>
      </c>
      <c r="E173" s="646"/>
      <c r="F173" s="646"/>
      <c r="G173" s="646"/>
      <c r="H173" s="646"/>
      <c r="I173" s="646"/>
      <c r="J173" s="646"/>
      <c r="K173" s="646"/>
      <c r="L173" s="646"/>
      <c r="M173" s="606"/>
      <c r="N173" s="606"/>
      <c r="O173" s="606"/>
      <c r="P173" s="606"/>
    </row>
    <row r="174" spans="1:17" ht="36.75" thickBot="1" x14ac:dyDescent="0.25">
      <c r="A174" s="913"/>
      <c r="B174" s="903"/>
      <c r="C174" s="364" t="s">
        <v>1309</v>
      </c>
      <c r="D174" s="123" t="s">
        <v>1224</v>
      </c>
      <c r="E174" s="367" t="s">
        <v>1308</v>
      </c>
      <c r="F174" s="475" t="s">
        <v>1381</v>
      </c>
      <c r="G174" s="475" t="s">
        <v>1415</v>
      </c>
      <c r="H174" s="681" t="s">
        <v>1416</v>
      </c>
      <c r="I174" s="475" t="s">
        <v>1417</v>
      </c>
      <c r="J174" s="681" t="s">
        <v>1319</v>
      </c>
      <c r="K174" s="475" t="s">
        <v>1418</v>
      </c>
      <c r="L174" s="475" t="s">
        <v>1419</v>
      </c>
      <c r="M174" s="154" t="str">
        <f>'Данные по ТП'!C85</f>
        <v>ТМ-400/10</v>
      </c>
      <c r="N174" s="125" t="s">
        <v>1225</v>
      </c>
      <c r="O174" s="124" t="s">
        <v>5</v>
      </c>
      <c r="P174" s="126">
        <f>'Данные по ТП'!F85</f>
        <v>16256</v>
      </c>
    </row>
    <row r="175" spans="1:17" ht="19.5" thickBot="1" x14ac:dyDescent="0.25">
      <c r="A175" s="913"/>
      <c r="B175" s="903"/>
      <c r="C175" s="378">
        <v>1</v>
      </c>
      <c r="D175" s="161" t="s">
        <v>328</v>
      </c>
      <c r="E175" s="368"/>
      <c r="F175" s="655">
        <f>((O175*1.73*220*0.9)/1000)+((N175*1.73*220*0.9)/1000)+((M175*1.73*220*0.9)/1000)</f>
        <v>0</v>
      </c>
      <c r="G175" s="845">
        <v>240</v>
      </c>
      <c r="H175" s="845">
        <v>238</v>
      </c>
      <c r="I175" s="845">
        <v>236</v>
      </c>
      <c r="J175" s="845">
        <v>414</v>
      </c>
      <c r="K175" s="845">
        <v>413</v>
      </c>
      <c r="L175" s="845">
        <v>413</v>
      </c>
      <c r="M175" s="190">
        <v>0</v>
      </c>
      <c r="N175" s="190">
        <v>0</v>
      </c>
      <c r="O175" s="190">
        <v>0</v>
      </c>
      <c r="P175" s="190">
        <v>0</v>
      </c>
    </row>
    <row r="176" spans="1:17" ht="19.5" thickBot="1" x14ac:dyDescent="0.25">
      <c r="A176" s="913"/>
      <c r="B176" s="903"/>
      <c r="C176" s="378">
        <v>2</v>
      </c>
      <c r="D176" s="161" t="s">
        <v>332</v>
      </c>
      <c r="E176" s="368"/>
      <c r="F176" s="655">
        <f t="shared" ref="F176:F183" si="20">((O176*1.73*220*0.9)/1000)+((N176*1.73*220*0.9)/1000)+((M176*1.73*220*0.9)/1000)</f>
        <v>0</v>
      </c>
      <c r="G176" s="846"/>
      <c r="H176" s="846"/>
      <c r="I176" s="846"/>
      <c r="J176" s="846"/>
      <c r="K176" s="846"/>
      <c r="L176" s="846"/>
      <c r="M176" s="190">
        <v>0</v>
      </c>
      <c r="N176" s="190">
        <v>0</v>
      </c>
      <c r="O176" s="190">
        <v>0</v>
      </c>
      <c r="P176" s="190">
        <v>0</v>
      </c>
    </row>
    <row r="177" spans="1:17" ht="19.5" thickBot="1" x14ac:dyDescent="0.25">
      <c r="A177" s="913"/>
      <c r="B177" s="903"/>
      <c r="C177" s="378">
        <v>3</v>
      </c>
      <c r="D177" s="161" t="s">
        <v>1628</v>
      </c>
      <c r="E177" s="368"/>
      <c r="F177" s="655">
        <f t="shared" si="20"/>
        <v>1.02762</v>
      </c>
      <c r="G177" s="655"/>
      <c r="H177" s="655"/>
      <c r="I177" s="655"/>
      <c r="J177" s="655"/>
      <c r="K177" s="655"/>
      <c r="L177" s="655"/>
      <c r="M177" s="190">
        <v>1</v>
      </c>
      <c r="N177" s="190">
        <v>1</v>
      </c>
      <c r="O177" s="190">
        <v>1</v>
      </c>
      <c r="P177" s="190">
        <v>0</v>
      </c>
    </row>
    <row r="178" spans="1:17" ht="19.5" thickBot="1" x14ac:dyDescent="0.25">
      <c r="A178" s="913"/>
      <c r="B178" s="903"/>
      <c r="C178" s="378">
        <v>4</v>
      </c>
      <c r="D178" s="161" t="s">
        <v>329</v>
      </c>
      <c r="E178" s="368"/>
      <c r="F178" s="655">
        <f t="shared" si="20"/>
        <v>0</v>
      </c>
      <c r="G178" s="655"/>
      <c r="H178" s="655"/>
      <c r="I178" s="655"/>
      <c r="J178" s="655"/>
      <c r="K178" s="655"/>
      <c r="L178" s="655"/>
      <c r="M178" s="190"/>
      <c r="N178" s="190"/>
      <c r="O178" s="190"/>
      <c r="P178" s="190"/>
    </row>
    <row r="179" spans="1:17" ht="19.5" thickBot="1" x14ac:dyDescent="0.25">
      <c r="A179" s="913"/>
      <c r="B179" s="903"/>
      <c r="C179" s="378">
        <v>5</v>
      </c>
      <c r="D179" s="161" t="s">
        <v>311</v>
      </c>
      <c r="E179" s="368"/>
      <c r="F179" s="655">
        <f t="shared" si="20"/>
        <v>0</v>
      </c>
      <c r="G179" s="655"/>
      <c r="H179" s="655"/>
      <c r="I179" s="655"/>
      <c r="J179" s="655"/>
      <c r="K179" s="655"/>
      <c r="L179" s="655"/>
      <c r="M179" s="190"/>
      <c r="N179" s="190"/>
      <c r="O179" s="190"/>
      <c r="P179" s="190"/>
    </row>
    <row r="180" spans="1:17" ht="19.5" thickBot="1" x14ac:dyDescent="0.25">
      <c r="A180" s="913"/>
      <c r="B180" s="903"/>
      <c r="C180" s="378">
        <v>6</v>
      </c>
      <c r="D180" s="161" t="s">
        <v>331</v>
      </c>
      <c r="E180" s="368"/>
      <c r="F180" s="655">
        <f t="shared" si="20"/>
        <v>52.066079999999999</v>
      </c>
      <c r="G180" s="655"/>
      <c r="H180" s="655"/>
      <c r="I180" s="655"/>
      <c r="J180" s="655"/>
      <c r="K180" s="655"/>
      <c r="L180" s="655"/>
      <c r="M180" s="190">
        <v>61</v>
      </c>
      <c r="N180" s="190">
        <v>41</v>
      </c>
      <c r="O180" s="190">
        <v>50</v>
      </c>
      <c r="P180" s="190">
        <v>10</v>
      </c>
    </row>
    <row r="181" spans="1:17" ht="19.5" thickBot="1" x14ac:dyDescent="0.25">
      <c r="A181" s="913"/>
      <c r="B181" s="903"/>
      <c r="C181" s="378">
        <v>7</v>
      </c>
      <c r="D181" s="161" t="s">
        <v>330</v>
      </c>
      <c r="E181" s="368"/>
      <c r="F181" s="655">
        <f t="shared" si="20"/>
        <v>0</v>
      </c>
      <c r="G181" s="655"/>
      <c r="H181" s="655"/>
      <c r="I181" s="655"/>
      <c r="J181" s="655"/>
      <c r="K181" s="655"/>
      <c r="L181" s="655"/>
      <c r="M181" s="190"/>
      <c r="N181" s="190"/>
      <c r="O181" s="190"/>
      <c r="P181" s="190"/>
    </row>
    <row r="182" spans="1:17" ht="19.5" thickBot="1" x14ac:dyDescent="0.25">
      <c r="A182" s="913"/>
      <c r="B182" s="903"/>
      <c r="C182" s="378">
        <v>8</v>
      </c>
      <c r="D182" s="161" t="s">
        <v>930</v>
      </c>
      <c r="E182" s="368"/>
      <c r="F182" s="655">
        <f t="shared" si="20"/>
        <v>44.530200000000001</v>
      </c>
      <c r="G182" s="655"/>
      <c r="H182" s="655"/>
      <c r="I182" s="655"/>
      <c r="J182" s="655"/>
      <c r="K182" s="655"/>
      <c r="L182" s="655"/>
      <c r="M182" s="190">
        <v>40</v>
      </c>
      <c r="N182" s="190">
        <v>60</v>
      </c>
      <c r="O182" s="190">
        <v>30</v>
      </c>
      <c r="P182" s="190">
        <v>20</v>
      </c>
    </row>
    <row r="183" spans="1:17" ht="18" customHeight="1" thickBot="1" x14ac:dyDescent="0.25">
      <c r="A183" s="913"/>
      <c r="B183" s="903"/>
      <c r="C183" s="378"/>
      <c r="D183" s="161"/>
      <c r="E183" s="368"/>
      <c r="F183" s="655">
        <f t="shared" si="20"/>
        <v>0</v>
      </c>
      <c r="G183" s="655"/>
      <c r="H183" s="655"/>
      <c r="I183" s="655"/>
      <c r="J183" s="655"/>
      <c r="K183" s="655"/>
      <c r="L183" s="655"/>
      <c r="M183" s="341"/>
      <c r="N183" s="341"/>
      <c r="O183" s="341"/>
      <c r="P183" s="341"/>
    </row>
    <row r="184" spans="1:17" ht="19.5" thickBot="1" x14ac:dyDescent="0.25">
      <c r="A184" s="913"/>
      <c r="B184" s="903"/>
      <c r="C184" s="378"/>
      <c r="D184" s="161"/>
      <c r="E184" s="368"/>
      <c r="F184" s="368"/>
      <c r="G184" s="368"/>
      <c r="H184" s="368"/>
      <c r="I184" s="368"/>
      <c r="J184" s="368"/>
      <c r="K184" s="368"/>
      <c r="L184" s="368"/>
      <c r="M184" s="341"/>
      <c r="N184" s="341"/>
      <c r="O184" s="341"/>
      <c r="P184" s="341"/>
      <c r="Q184" s="156"/>
    </row>
    <row r="185" spans="1:17" ht="18.75" thickBot="1" x14ac:dyDescent="0.3">
      <c r="A185" s="913"/>
      <c r="B185" s="903"/>
      <c r="C185" s="383"/>
      <c r="D185" s="182"/>
      <c r="E185" s="399"/>
      <c r="F185" s="399"/>
      <c r="G185" s="399"/>
      <c r="H185" s="399"/>
      <c r="I185" s="399"/>
      <c r="J185" s="399"/>
      <c r="K185" s="399"/>
      <c r="L185" s="399"/>
      <c r="M185" s="183"/>
      <c r="N185" s="182"/>
      <c r="O185" s="182"/>
      <c r="P185" s="182"/>
    </row>
    <row r="186" spans="1:17" ht="18.75" thickBot="1" x14ac:dyDescent="0.25">
      <c r="A186" s="913"/>
      <c r="B186" s="903"/>
      <c r="C186" s="378"/>
      <c r="D186" s="3" t="s">
        <v>1187</v>
      </c>
      <c r="E186" s="370"/>
      <c r="F186" s="370"/>
      <c r="G186" s="370"/>
      <c r="H186" s="370"/>
      <c r="I186" s="370"/>
      <c r="J186" s="370"/>
      <c r="K186" s="370"/>
      <c r="L186" s="370"/>
      <c r="M186" s="6">
        <f>SUM(M175:M185)</f>
        <v>102</v>
      </c>
      <c r="N186" s="6">
        <f>SUM(N175:N185)</f>
        <v>102</v>
      </c>
      <c r="O186" s="6">
        <f>SUM(O175:O185)</f>
        <v>81</v>
      </c>
      <c r="P186" s="6">
        <f>SUM(P175:P185)</f>
        <v>30</v>
      </c>
    </row>
    <row r="187" spans="1:17" ht="19.5" thickBot="1" x14ac:dyDescent="0.25">
      <c r="A187" s="913"/>
      <c r="B187" s="903"/>
      <c r="C187" s="378"/>
      <c r="D187" s="3" t="s">
        <v>1188</v>
      </c>
      <c r="E187" s="370"/>
      <c r="F187" s="370"/>
      <c r="G187" s="370"/>
      <c r="H187" s="370"/>
      <c r="I187" s="370"/>
      <c r="J187" s="370"/>
      <c r="K187" s="370"/>
      <c r="L187" s="370"/>
      <c r="M187" s="130">
        <f t="shared" ref="M187:O187" si="21">(M186*1.73*220*0.9)/1000</f>
        <v>34.939080000000004</v>
      </c>
      <c r="N187" s="130">
        <f t="shared" si="21"/>
        <v>34.939080000000004</v>
      </c>
      <c r="O187" s="130">
        <f t="shared" si="21"/>
        <v>27.745739999999998</v>
      </c>
      <c r="P187" s="131"/>
    </row>
    <row r="188" spans="1:17" ht="18.75" thickBot="1" x14ac:dyDescent="0.25">
      <c r="A188" s="913"/>
      <c r="B188" s="903"/>
      <c r="C188" s="378"/>
      <c r="D188" s="3" t="s">
        <v>1189</v>
      </c>
      <c r="E188" s="371"/>
      <c r="F188" s="371"/>
      <c r="G188" s="371"/>
      <c r="H188" s="371"/>
      <c r="I188" s="371"/>
      <c r="J188" s="371"/>
      <c r="K188" s="371"/>
      <c r="L188" s="371"/>
      <c r="M188" s="869">
        <f>(M187+N187+O187)</f>
        <v>97.623900000000006</v>
      </c>
      <c r="N188" s="870"/>
      <c r="O188" s="870"/>
      <c r="P188" s="871"/>
    </row>
    <row r="189" spans="1:17" ht="19.5" thickBot="1" x14ac:dyDescent="0.25">
      <c r="A189" s="913"/>
      <c r="B189" s="903"/>
      <c r="C189" s="381"/>
      <c r="D189" s="898"/>
      <c r="E189" s="926"/>
      <c r="F189" s="926"/>
      <c r="G189" s="926"/>
      <c r="H189" s="926"/>
      <c r="I189" s="926"/>
      <c r="J189" s="926"/>
      <c r="K189" s="926"/>
      <c r="L189" s="926"/>
      <c r="M189" s="899"/>
      <c r="N189" s="899"/>
      <c r="O189" s="899"/>
      <c r="P189" s="900"/>
    </row>
    <row r="190" spans="1:17" ht="19.5" customHeight="1" thickBot="1" x14ac:dyDescent="0.25">
      <c r="A190" s="913"/>
      <c r="B190" s="903"/>
      <c r="C190" s="364" t="s">
        <v>1309</v>
      </c>
      <c r="D190" s="123" t="s">
        <v>1200</v>
      </c>
      <c r="E190" s="367" t="s">
        <v>1308</v>
      </c>
      <c r="F190" s="475" t="s">
        <v>1381</v>
      </c>
      <c r="G190" s="475" t="s">
        <v>1415</v>
      </c>
      <c r="H190" s="681" t="s">
        <v>1416</v>
      </c>
      <c r="I190" s="475" t="s">
        <v>1417</v>
      </c>
      <c r="J190" s="681" t="s">
        <v>1319</v>
      </c>
      <c r="K190" s="475" t="s">
        <v>1418</v>
      </c>
      <c r="L190" s="475" t="s">
        <v>1419</v>
      </c>
      <c r="M190" s="154" t="str">
        <f>'Данные по ТП'!C86</f>
        <v>ТМ-400/10</v>
      </c>
      <c r="N190" s="125" t="s">
        <v>1225</v>
      </c>
      <c r="O190" s="124" t="s">
        <v>5</v>
      </c>
      <c r="P190" s="133">
        <f>'Данные по ТП'!F86</f>
        <v>12823</v>
      </c>
    </row>
    <row r="191" spans="1:17" ht="19.5" thickBot="1" x14ac:dyDescent="0.25">
      <c r="A191" s="913"/>
      <c r="B191" s="903"/>
      <c r="C191" s="378">
        <v>9</v>
      </c>
      <c r="D191" s="161" t="s">
        <v>931</v>
      </c>
      <c r="E191" s="368"/>
      <c r="F191" s="655">
        <f>((O191*1.73*220*0.9)/1000)+((N191*1.73*220*0.9)/1000)+((M191*1.73*220*0.9)/1000)</f>
        <v>62.684820000000002</v>
      </c>
      <c r="G191" s="845"/>
      <c r="H191" s="845"/>
      <c r="I191" s="845"/>
      <c r="J191" s="845"/>
      <c r="K191" s="845"/>
      <c r="L191" s="845"/>
      <c r="M191" s="190">
        <v>34</v>
      </c>
      <c r="N191" s="190">
        <v>65</v>
      </c>
      <c r="O191" s="190">
        <v>84</v>
      </c>
      <c r="P191" s="190">
        <v>43</v>
      </c>
    </row>
    <row r="192" spans="1:17" ht="19.5" thickBot="1" x14ac:dyDescent="0.25">
      <c r="A192" s="913"/>
      <c r="B192" s="903"/>
      <c r="C192" s="378">
        <v>10</v>
      </c>
      <c r="D192" s="161" t="s">
        <v>338</v>
      </c>
      <c r="E192" s="368"/>
      <c r="F192" s="655">
        <f t="shared" ref="F192:F199" si="22">((O192*1.73*220*0.9)/1000)+((N192*1.73*220*0.9)/1000)+((M192*1.73*220*0.9)/1000)</f>
        <v>21.580019999999998</v>
      </c>
      <c r="G192" s="846"/>
      <c r="H192" s="846"/>
      <c r="I192" s="846"/>
      <c r="J192" s="846"/>
      <c r="K192" s="846"/>
      <c r="L192" s="846"/>
      <c r="M192" s="190">
        <v>18</v>
      </c>
      <c r="N192" s="190">
        <v>21</v>
      </c>
      <c r="O192" s="190">
        <v>24</v>
      </c>
      <c r="P192" s="190">
        <v>6</v>
      </c>
    </row>
    <row r="193" spans="1:17" ht="23.25" customHeight="1" thickBot="1" x14ac:dyDescent="0.25">
      <c r="A193" s="913"/>
      <c r="B193" s="903"/>
      <c r="C193" s="378">
        <v>11</v>
      </c>
      <c r="D193" s="161" t="s">
        <v>1629</v>
      </c>
      <c r="E193" s="368"/>
      <c r="F193" s="655">
        <f t="shared" si="22"/>
        <v>1.02762</v>
      </c>
      <c r="G193" s="655"/>
      <c r="H193" s="655"/>
      <c r="I193" s="655"/>
      <c r="J193" s="655"/>
      <c r="K193" s="655"/>
      <c r="L193" s="655"/>
      <c r="M193" s="190">
        <v>1</v>
      </c>
      <c r="N193" s="190">
        <v>1</v>
      </c>
      <c r="O193" s="190">
        <v>1</v>
      </c>
      <c r="P193" s="190">
        <v>0</v>
      </c>
    </row>
    <row r="194" spans="1:17" ht="21.75" customHeight="1" thickBot="1" x14ac:dyDescent="0.25">
      <c r="A194" s="913"/>
      <c r="B194" s="903"/>
      <c r="C194" s="378">
        <v>12</v>
      </c>
      <c r="D194" s="161" t="s">
        <v>932</v>
      </c>
      <c r="E194" s="368"/>
      <c r="F194" s="655">
        <f t="shared" si="22"/>
        <v>31.171140000000001</v>
      </c>
      <c r="G194" s="655"/>
      <c r="H194" s="655"/>
      <c r="I194" s="655"/>
      <c r="J194" s="655"/>
      <c r="K194" s="655"/>
      <c r="L194" s="655"/>
      <c r="M194" s="190">
        <v>26</v>
      </c>
      <c r="N194" s="190">
        <v>32</v>
      </c>
      <c r="O194" s="190">
        <v>33</v>
      </c>
      <c r="P194" s="190">
        <v>12</v>
      </c>
    </row>
    <row r="195" spans="1:17" ht="19.5" thickBot="1" x14ac:dyDescent="0.25">
      <c r="A195" s="913"/>
      <c r="B195" s="903"/>
      <c r="C195" s="378">
        <v>13</v>
      </c>
      <c r="D195" s="161" t="s">
        <v>339</v>
      </c>
      <c r="E195" s="368"/>
      <c r="F195" s="655">
        <f t="shared" si="22"/>
        <v>0.68508000000000002</v>
      </c>
      <c r="G195" s="655"/>
      <c r="H195" s="655"/>
      <c r="I195" s="655"/>
      <c r="J195" s="655"/>
      <c r="K195" s="655"/>
      <c r="L195" s="655"/>
      <c r="M195" s="190">
        <v>2</v>
      </c>
      <c r="N195" s="190"/>
      <c r="O195" s="190"/>
      <c r="P195" s="190">
        <v>2</v>
      </c>
    </row>
    <row r="196" spans="1:17" ht="19.5" thickBot="1" x14ac:dyDescent="0.25">
      <c r="A196" s="913"/>
      <c r="B196" s="903"/>
      <c r="C196" s="378">
        <v>14</v>
      </c>
      <c r="D196" s="161" t="s">
        <v>340</v>
      </c>
      <c r="E196" s="368"/>
      <c r="F196" s="655">
        <f t="shared" si="22"/>
        <v>2.7403200000000001</v>
      </c>
      <c r="G196" s="655"/>
      <c r="H196" s="655"/>
      <c r="I196" s="655"/>
      <c r="J196" s="655"/>
      <c r="K196" s="655"/>
      <c r="L196" s="655"/>
      <c r="M196" s="190">
        <v>0</v>
      </c>
      <c r="N196" s="190">
        <v>0</v>
      </c>
      <c r="O196" s="190">
        <v>8</v>
      </c>
      <c r="P196" s="190">
        <v>8</v>
      </c>
    </row>
    <row r="197" spans="1:17" ht="19.5" thickBot="1" x14ac:dyDescent="0.25">
      <c r="A197" s="913"/>
      <c r="B197" s="903"/>
      <c r="C197" s="378">
        <v>15</v>
      </c>
      <c r="D197" s="161" t="s">
        <v>933</v>
      </c>
      <c r="E197" s="368"/>
      <c r="F197" s="655">
        <f t="shared" si="22"/>
        <v>0.34254000000000001</v>
      </c>
      <c r="G197" s="655"/>
      <c r="H197" s="655"/>
      <c r="I197" s="655"/>
      <c r="J197" s="655"/>
      <c r="K197" s="655"/>
      <c r="L197" s="655"/>
      <c r="M197" s="190"/>
      <c r="N197" s="190"/>
      <c r="O197" s="190">
        <v>1</v>
      </c>
      <c r="P197" s="190">
        <v>1</v>
      </c>
    </row>
    <row r="198" spans="1:17" ht="19.5" thickBot="1" x14ac:dyDescent="0.25">
      <c r="A198" s="913"/>
      <c r="B198" s="903"/>
      <c r="C198" s="378">
        <v>16</v>
      </c>
      <c r="D198" s="161" t="s">
        <v>341</v>
      </c>
      <c r="E198" s="368"/>
      <c r="F198" s="655">
        <f t="shared" si="22"/>
        <v>31.513679999999997</v>
      </c>
      <c r="G198" s="655"/>
      <c r="H198" s="655"/>
      <c r="I198" s="655"/>
      <c r="J198" s="655"/>
      <c r="K198" s="655"/>
      <c r="L198" s="655"/>
      <c r="M198" s="190">
        <v>14</v>
      </c>
      <c r="N198" s="190">
        <v>41</v>
      </c>
      <c r="O198" s="190">
        <v>37</v>
      </c>
      <c r="P198" s="190">
        <v>12</v>
      </c>
      <c r="Q198" s="156"/>
    </row>
    <row r="199" spans="1:17" ht="16.5" customHeight="1" thickBot="1" x14ac:dyDescent="0.3">
      <c r="A199" s="913"/>
      <c r="B199" s="903"/>
      <c r="C199" s="383"/>
      <c r="D199" s="182"/>
      <c r="E199" s="399"/>
      <c r="F199" s="655">
        <f t="shared" si="22"/>
        <v>0</v>
      </c>
      <c r="G199" s="655"/>
      <c r="H199" s="655"/>
      <c r="I199" s="655"/>
      <c r="J199" s="655"/>
      <c r="K199" s="655"/>
      <c r="L199" s="655"/>
      <c r="M199" s="183"/>
      <c r="N199" s="182"/>
      <c r="O199" s="182"/>
      <c r="P199" s="182"/>
    </row>
    <row r="200" spans="1:17" ht="18.75" thickBot="1" x14ac:dyDescent="0.3">
      <c r="A200" s="913"/>
      <c r="B200" s="903"/>
      <c r="C200" s="383"/>
      <c r="D200" s="182"/>
      <c r="E200" s="399"/>
      <c r="F200" s="399"/>
      <c r="G200" s="399"/>
      <c r="H200" s="399"/>
      <c r="I200" s="399"/>
      <c r="J200" s="399"/>
      <c r="K200" s="399"/>
      <c r="L200" s="399"/>
      <c r="M200" s="183"/>
      <c r="N200" s="182"/>
      <c r="O200" s="182"/>
      <c r="P200" s="182"/>
    </row>
    <row r="201" spans="1:17" ht="18.75" thickBot="1" x14ac:dyDescent="0.25">
      <c r="A201" s="913"/>
      <c r="B201" s="903"/>
      <c r="C201" s="378"/>
      <c r="D201" s="3" t="s">
        <v>1186</v>
      </c>
      <c r="E201" s="370"/>
      <c r="F201" s="370"/>
      <c r="G201" s="370"/>
      <c r="H201" s="370"/>
      <c r="I201" s="370"/>
      <c r="J201" s="370"/>
      <c r="K201" s="370"/>
      <c r="L201" s="370"/>
      <c r="M201" s="6">
        <f>SUM(M191:M200)</f>
        <v>95</v>
      </c>
      <c r="N201" s="6">
        <f>SUM(N191:N200)</f>
        <v>160</v>
      </c>
      <c r="O201" s="6">
        <f>SUM(O191:O200)</f>
        <v>188</v>
      </c>
      <c r="P201" s="6">
        <f>SUM(P191:P200)</f>
        <v>84</v>
      </c>
    </row>
    <row r="202" spans="1:17" ht="19.5" thickBot="1" x14ac:dyDescent="0.25">
      <c r="A202" s="914"/>
      <c r="B202" s="904"/>
      <c r="C202" s="378"/>
      <c r="D202" s="3" t="s">
        <v>1188</v>
      </c>
      <c r="E202" s="370"/>
      <c r="F202" s="370"/>
      <c r="G202" s="370"/>
      <c r="H202" s="370"/>
      <c r="I202" s="370"/>
      <c r="J202" s="370"/>
      <c r="K202" s="370"/>
      <c r="L202" s="370"/>
      <c r="M202" s="130">
        <f t="shared" ref="M202:O202" si="23">(M201*1.73*220*0.9)/1000</f>
        <v>32.5413</v>
      </c>
      <c r="N202" s="130">
        <f t="shared" si="23"/>
        <v>54.806400000000004</v>
      </c>
      <c r="O202" s="130">
        <f t="shared" si="23"/>
        <v>64.39752</v>
      </c>
      <c r="P202" s="131"/>
    </row>
    <row r="203" spans="1:17" ht="30" customHeight="1" thickBot="1" x14ac:dyDescent="0.25">
      <c r="A203" s="606"/>
      <c r="B203" s="606"/>
      <c r="C203" s="378"/>
      <c r="D203" s="3" t="s">
        <v>1190</v>
      </c>
      <c r="E203" s="371"/>
      <c r="F203" s="371"/>
      <c r="G203" s="371"/>
      <c r="H203" s="371"/>
      <c r="I203" s="371"/>
      <c r="J203" s="371"/>
      <c r="K203" s="371"/>
      <c r="L203" s="371"/>
      <c r="M203" s="869">
        <f>(M202+N202+O202)</f>
        <v>151.74522000000002</v>
      </c>
      <c r="N203" s="870"/>
      <c r="O203" s="870"/>
      <c r="P203" s="871"/>
    </row>
    <row r="204" spans="1:17" ht="19.5" thickBot="1" x14ac:dyDescent="0.25">
      <c r="A204" s="181">
        <v>44876</v>
      </c>
      <c r="B204" s="23"/>
      <c r="C204" s="383"/>
      <c r="D204" s="42" t="s">
        <v>53</v>
      </c>
      <c r="E204" s="375"/>
      <c r="F204" s="375"/>
      <c r="G204" s="375"/>
      <c r="H204" s="375"/>
      <c r="I204" s="375"/>
      <c r="J204" s="375"/>
      <c r="K204" s="375"/>
      <c r="L204" s="375"/>
      <c r="M204" s="47">
        <f>M201+M186</f>
        <v>197</v>
      </c>
      <c r="N204" s="47">
        <f>N201+N186</f>
        <v>262</v>
      </c>
      <c r="O204" s="47">
        <f>O201+O186</f>
        <v>269</v>
      </c>
      <c r="P204" s="47">
        <f>P201+P186</f>
        <v>114</v>
      </c>
    </row>
    <row r="205" spans="1:17" ht="26.25" thickBot="1" x14ac:dyDescent="0.25">
      <c r="A205" s="850" t="s">
        <v>1687</v>
      </c>
      <c r="B205" s="872" t="s">
        <v>351</v>
      </c>
      <c r="C205" s="646"/>
      <c r="D205" s="598" t="str">
        <f>HYPERLINK("#Оглавление!h9","&lt;&lt;&lt;&lt;&lt;")</f>
        <v>&lt;&lt;&lt;&lt;&lt;</v>
      </c>
      <c r="E205" s="646"/>
      <c r="F205" s="646"/>
      <c r="G205" s="646"/>
      <c r="H205" s="646"/>
      <c r="I205" s="646"/>
      <c r="J205" s="646"/>
      <c r="K205" s="646"/>
      <c r="L205" s="646"/>
      <c r="M205" s="606"/>
      <c r="N205" s="606"/>
      <c r="O205" s="606"/>
      <c r="P205" s="606"/>
    </row>
    <row r="206" spans="1:17" ht="41.25" customHeight="1" thickBot="1" x14ac:dyDescent="0.25">
      <c r="A206" s="913"/>
      <c r="B206" s="903"/>
      <c r="C206" s="364" t="s">
        <v>1309</v>
      </c>
      <c r="D206" s="123" t="s">
        <v>1224</v>
      </c>
      <c r="E206" s="367" t="s">
        <v>1308</v>
      </c>
      <c r="F206" s="475" t="s">
        <v>1381</v>
      </c>
      <c r="G206" s="475" t="s">
        <v>1415</v>
      </c>
      <c r="H206" s="681" t="s">
        <v>1416</v>
      </c>
      <c r="I206" s="475" t="s">
        <v>1417</v>
      </c>
      <c r="J206" s="681" t="s">
        <v>1319</v>
      </c>
      <c r="K206" s="475" t="s">
        <v>1418</v>
      </c>
      <c r="L206" s="475" t="s">
        <v>1419</v>
      </c>
      <c r="M206" s="154" t="str">
        <f>'Данные по ТП'!C87</f>
        <v>ТМ-400/10</v>
      </c>
      <c r="N206" s="125" t="s">
        <v>1225</v>
      </c>
      <c r="O206" s="124" t="s">
        <v>5</v>
      </c>
      <c r="P206" s="126">
        <f>'Данные по ТП'!F87</f>
        <v>40613</v>
      </c>
    </row>
    <row r="207" spans="1:17" ht="19.5" thickBot="1" x14ac:dyDescent="0.25">
      <c r="A207" s="913"/>
      <c r="B207" s="903"/>
      <c r="C207" s="378">
        <v>1</v>
      </c>
      <c r="D207" s="161" t="s">
        <v>322</v>
      </c>
      <c r="E207" s="368"/>
      <c r="F207" s="655">
        <f>((O207*1.73*220*0.9)/1000)+((N207*1.73*220*0.9)/1000)+((M207*1.73*220*0.9)/1000)</f>
        <v>0</v>
      </c>
      <c r="G207" s="845"/>
      <c r="H207" s="845"/>
      <c r="I207" s="845"/>
      <c r="J207" s="845"/>
      <c r="K207" s="845"/>
      <c r="L207" s="845"/>
      <c r="M207" s="190"/>
      <c r="N207" s="190"/>
      <c r="O207" s="190"/>
      <c r="P207" s="190"/>
    </row>
    <row r="208" spans="1:17" ht="19.5" thickBot="1" x14ac:dyDescent="0.25">
      <c r="A208" s="913"/>
      <c r="B208" s="903"/>
      <c r="C208" s="378">
        <v>2</v>
      </c>
      <c r="D208" s="161" t="s">
        <v>343</v>
      </c>
      <c r="E208" s="368"/>
      <c r="F208" s="655">
        <f t="shared" ref="F208:F215" si="24">((O208*1.73*220*0.9)/1000)+((N208*1.73*220*0.9)/1000)+((M208*1.73*220*0.9)/1000)</f>
        <v>0</v>
      </c>
      <c r="G208" s="846"/>
      <c r="H208" s="846"/>
      <c r="I208" s="846"/>
      <c r="J208" s="846"/>
      <c r="K208" s="846"/>
      <c r="L208" s="846"/>
      <c r="M208" s="190">
        <v>0</v>
      </c>
      <c r="N208" s="190">
        <v>0</v>
      </c>
      <c r="O208" s="190">
        <v>0</v>
      </c>
      <c r="P208" s="190">
        <v>0</v>
      </c>
    </row>
    <row r="209" spans="1:17" ht="19.5" thickBot="1" x14ac:dyDescent="0.25">
      <c r="A209" s="913"/>
      <c r="B209" s="903"/>
      <c r="C209" s="378">
        <v>3</v>
      </c>
      <c r="D209" s="161" t="s">
        <v>1628</v>
      </c>
      <c r="E209" s="368"/>
      <c r="F209" s="655">
        <f t="shared" si="24"/>
        <v>1.02762</v>
      </c>
      <c r="G209" s="655"/>
      <c r="H209" s="655"/>
      <c r="I209" s="655"/>
      <c r="J209" s="655"/>
      <c r="K209" s="655"/>
      <c r="L209" s="655"/>
      <c r="M209" s="190">
        <v>1</v>
      </c>
      <c r="N209" s="190">
        <v>1</v>
      </c>
      <c r="O209" s="190">
        <v>1</v>
      </c>
      <c r="P209" s="190">
        <v>0</v>
      </c>
    </row>
    <row r="210" spans="1:17" ht="19.5" thickBot="1" x14ac:dyDescent="0.25">
      <c r="A210" s="913"/>
      <c r="B210" s="903"/>
      <c r="C210" s="378">
        <v>4</v>
      </c>
      <c r="D210" s="161" t="s">
        <v>344</v>
      </c>
      <c r="E210" s="368"/>
      <c r="F210" s="655">
        <f t="shared" si="24"/>
        <v>46.585440000000006</v>
      </c>
      <c r="G210" s="655"/>
      <c r="H210" s="655"/>
      <c r="I210" s="655"/>
      <c r="J210" s="655"/>
      <c r="K210" s="655"/>
      <c r="L210" s="655"/>
      <c r="M210" s="190">
        <v>47</v>
      </c>
      <c r="N210" s="190">
        <v>26</v>
      </c>
      <c r="O210" s="190">
        <v>63</v>
      </c>
      <c r="P210" s="190">
        <v>18</v>
      </c>
    </row>
    <row r="211" spans="1:17" ht="19.5" thickBot="1" x14ac:dyDescent="0.25">
      <c r="A211" s="913"/>
      <c r="B211" s="903"/>
      <c r="C211" s="378">
        <v>5</v>
      </c>
      <c r="D211" s="161" t="s">
        <v>311</v>
      </c>
      <c r="E211" s="368"/>
      <c r="F211" s="655">
        <f t="shared" si="24"/>
        <v>0</v>
      </c>
      <c r="G211" s="655"/>
      <c r="H211" s="655"/>
      <c r="I211" s="655"/>
      <c r="J211" s="655"/>
      <c r="K211" s="655"/>
      <c r="L211" s="655"/>
      <c r="M211" s="190"/>
      <c r="N211" s="190"/>
      <c r="O211" s="190"/>
      <c r="P211" s="190"/>
    </row>
    <row r="212" spans="1:17" ht="19.5" customHeight="1" thickBot="1" x14ac:dyDescent="0.25">
      <c r="A212" s="913"/>
      <c r="B212" s="903"/>
      <c r="C212" s="378">
        <v>6</v>
      </c>
      <c r="D212" s="161" t="s">
        <v>345</v>
      </c>
      <c r="E212" s="368"/>
      <c r="F212" s="655">
        <f t="shared" si="24"/>
        <v>58.574339999999992</v>
      </c>
      <c r="G212" s="655"/>
      <c r="H212" s="655"/>
      <c r="I212" s="655"/>
      <c r="J212" s="655"/>
      <c r="K212" s="655"/>
      <c r="L212" s="655"/>
      <c r="M212" s="190">
        <v>49</v>
      </c>
      <c r="N212" s="190">
        <v>70</v>
      </c>
      <c r="O212" s="190">
        <v>52</v>
      </c>
      <c r="P212" s="190">
        <v>22</v>
      </c>
    </row>
    <row r="213" spans="1:17" ht="21" customHeight="1" thickBot="1" x14ac:dyDescent="0.25">
      <c r="A213" s="913"/>
      <c r="B213" s="903"/>
      <c r="C213" s="378">
        <v>7</v>
      </c>
      <c r="D213" s="161" t="s">
        <v>23</v>
      </c>
      <c r="E213" s="368"/>
      <c r="F213" s="655">
        <f t="shared" si="24"/>
        <v>0</v>
      </c>
      <c r="G213" s="655"/>
      <c r="H213" s="655"/>
      <c r="I213" s="655"/>
      <c r="J213" s="655"/>
      <c r="K213" s="655"/>
      <c r="L213" s="655"/>
      <c r="M213" s="190"/>
      <c r="N213" s="190"/>
      <c r="O213" s="190"/>
      <c r="P213" s="190"/>
    </row>
    <row r="214" spans="1:17" ht="19.5" thickBot="1" x14ac:dyDescent="0.25">
      <c r="A214" s="913"/>
      <c r="B214" s="903"/>
      <c r="C214" s="378">
        <v>8</v>
      </c>
      <c r="D214" s="161" t="s">
        <v>314</v>
      </c>
      <c r="E214" s="368"/>
      <c r="F214" s="655">
        <f t="shared" si="24"/>
        <v>0</v>
      </c>
      <c r="G214" s="655"/>
      <c r="H214" s="655"/>
      <c r="I214" s="655"/>
      <c r="J214" s="655"/>
      <c r="K214" s="655"/>
      <c r="L214" s="655"/>
      <c r="M214" s="190"/>
      <c r="N214" s="190"/>
      <c r="O214" s="190"/>
      <c r="P214" s="190"/>
      <c r="Q214" s="156"/>
    </row>
    <row r="215" spans="1:17" ht="18.75" thickBot="1" x14ac:dyDescent="0.3">
      <c r="A215" s="913"/>
      <c r="B215" s="903"/>
      <c r="C215" s="383"/>
      <c r="D215" s="182"/>
      <c r="E215" s="399"/>
      <c r="F215" s="655">
        <f t="shared" si="24"/>
        <v>0</v>
      </c>
      <c r="G215" s="655"/>
      <c r="H215" s="655"/>
      <c r="I215" s="655"/>
      <c r="J215" s="655"/>
      <c r="K215" s="655"/>
      <c r="L215" s="655"/>
      <c r="M215" s="183"/>
      <c r="N215" s="182"/>
      <c r="O215" s="182"/>
      <c r="P215" s="182"/>
    </row>
    <row r="216" spans="1:17" ht="18.75" thickBot="1" x14ac:dyDescent="0.25">
      <c r="A216" s="913"/>
      <c r="B216" s="903"/>
      <c r="C216" s="378"/>
      <c r="D216" s="3" t="s">
        <v>1187</v>
      </c>
      <c r="E216" s="370"/>
      <c r="F216" s="370"/>
      <c r="G216" s="370"/>
      <c r="H216" s="370"/>
      <c r="I216" s="370"/>
      <c r="J216" s="370"/>
      <c r="K216" s="370"/>
      <c r="L216" s="370"/>
      <c r="M216" s="6">
        <f>SUM(M208:M215)</f>
        <v>97</v>
      </c>
      <c r="N216" s="6">
        <f>SUM(N208:N215)</f>
        <v>97</v>
      </c>
      <c r="O216" s="6">
        <f>SUM(O208:O215)</f>
        <v>116</v>
      </c>
      <c r="P216" s="6">
        <f>SUM(P208:P215)</f>
        <v>40</v>
      </c>
    </row>
    <row r="217" spans="1:17" ht="19.5" thickBot="1" x14ac:dyDescent="0.25">
      <c r="A217" s="913"/>
      <c r="B217" s="903"/>
      <c r="C217" s="378"/>
      <c r="D217" s="3" t="s">
        <v>1188</v>
      </c>
      <c r="E217" s="370"/>
      <c r="F217" s="370"/>
      <c r="G217" s="370"/>
      <c r="H217" s="370"/>
      <c r="I217" s="370"/>
      <c r="J217" s="370"/>
      <c r="K217" s="370"/>
      <c r="L217" s="370"/>
      <c r="M217" s="130">
        <f t="shared" ref="M217:O217" si="25">(M216*1.73*220*0.9)/1000</f>
        <v>33.226379999999999</v>
      </c>
      <c r="N217" s="130">
        <f t="shared" si="25"/>
        <v>33.226379999999999</v>
      </c>
      <c r="O217" s="130">
        <f t="shared" si="25"/>
        <v>39.734639999999999</v>
      </c>
      <c r="P217" s="131"/>
    </row>
    <row r="218" spans="1:17" ht="18.75" thickBot="1" x14ac:dyDescent="0.25">
      <c r="A218" s="913"/>
      <c r="B218" s="903"/>
      <c r="C218" s="378"/>
      <c r="D218" s="3" t="s">
        <v>1189</v>
      </c>
      <c r="E218" s="371"/>
      <c r="F218" s="371"/>
      <c r="G218" s="371"/>
      <c r="H218" s="371"/>
      <c r="I218" s="371"/>
      <c r="J218" s="371"/>
      <c r="K218" s="371"/>
      <c r="L218" s="371"/>
      <c r="M218" s="869">
        <f>(M217+N217+O217)</f>
        <v>106.1874</v>
      </c>
      <c r="N218" s="870"/>
      <c r="O218" s="870"/>
      <c r="P218" s="871"/>
    </row>
    <row r="219" spans="1:17" ht="19.5" thickBot="1" x14ac:dyDescent="0.25">
      <c r="A219" s="913"/>
      <c r="B219" s="903"/>
      <c r="C219" s="381"/>
      <c r="D219" s="898"/>
      <c r="E219" s="926"/>
      <c r="F219" s="926"/>
      <c r="G219" s="926"/>
      <c r="H219" s="926"/>
      <c r="I219" s="926"/>
      <c r="J219" s="926"/>
      <c r="K219" s="926"/>
      <c r="L219" s="926"/>
      <c r="M219" s="899"/>
      <c r="N219" s="899"/>
      <c r="O219" s="899"/>
      <c r="P219" s="900"/>
    </row>
    <row r="220" spans="1:17" ht="36.75" thickBot="1" x14ac:dyDescent="0.25">
      <c r="A220" s="913"/>
      <c r="B220" s="903"/>
      <c r="C220" s="364" t="s">
        <v>1309</v>
      </c>
      <c r="D220" s="123" t="s">
        <v>1200</v>
      </c>
      <c r="E220" s="367" t="s">
        <v>1308</v>
      </c>
      <c r="F220" s="475" t="s">
        <v>1381</v>
      </c>
      <c r="G220" s="475" t="s">
        <v>1415</v>
      </c>
      <c r="H220" s="681" t="s">
        <v>1416</v>
      </c>
      <c r="I220" s="475" t="s">
        <v>1417</v>
      </c>
      <c r="J220" s="681" t="s">
        <v>1319</v>
      </c>
      <c r="K220" s="475" t="s">
        <v>1418</v>
      </c>
      <c r="L220" s="475" t="s">
        <v>1419</v>
      </c>
      <c r="M220" s="154" t="str">
        <f>'Данные по ТП'!C88</f>
        <v>ТМ-630/10</v>
      </c>
      <c r="N220" s="125" t="s">
        <v>1225</v>
      </c>
      <c r="O220" s="124" t="s">
        <v>5</v>
      </c>
      <c r="P220" s="126">
        <f>'Данные по ТП'!F88</f>
        <v>19805</v>
      </c>
    </row>
    <row r="221" spans="1:17" ht="19.5" thickBot="1" x14ac:dyDescent="0.25">
      <c r="A221" s="913"/>
      <c r="B221" s="903"/>
      <c r="C221" s="378">
        <v>9</v>
      </c>
      <c r="D221" s="161" t="s">
        <v>1630</v>
      </c>
      <c r="E221" s="368"/>
      <c r="F221" s="655">
        <f>((O221*1.73*220*0.9)/1000)+((N221*1.73*220*0.9)/1000)+((M221*1.73*220*0.9)/1000)</f>
        <v>1.02762</v>
      </c>
      <c r="G221" s="845">
        <v>234</v>
      </c>
      <c r="H221" s="845">
        <v>232</v>
      </c>
      <c r="I221" s="845">
        <v>234</v>
      </c>
      <c r="J221" s="845">
        <v>405</v>
      </c>
      <c r="K221" s="845">
        <v>406</v>
      </c>
      <c r="L221" s="845">
        <v>406</v>
      </c>
      <c r="M221" s="190">
        <v>1</v>
      </c>
      <c r="N221" s="190">
        <v>1</v>
      </c>
      <c r="O221" s="190">
        <v>1</v>
      </c>
      <c r="P221" s="190">
        <v>0</v>
      </c>
    </row>
    <row r="222" spans="1:17" ht="19.5" thickBot="1" x14ac:dyDescent="0.25">
      <c r="A222" s="913"/>
      <c r="B222" s="903"/>
      <c r="C222" s="378">
        <v>10</v>
      </c>
      <c r="D222" s="161" t="s">
        <v>1631</v>
      </c>
      <c r="E222" s="368"/>
      <c r="F222" s="655">
        <f t="shared" ref="F222:F228" si="26">((O222*1.73*220*0.9)/1000)+((N222*1.73*220*0.9)/1000)+((M222*1.73*220*0.9)/1000)</f>
        <v>0</v>
      </c>
      <c r="G222" s="846"/>
      <c r="H222" s="846"/>
      <c r="I222" s="846"/>
      <c r="J222" s="846"/>
      <c r="K222" s="846"/>
      <c r="L222" s="846"/>
      <c r="M222" s="190"/>
      <c r="N222" s="190"/>
      <c r="O222" s="190"/>
      <c r="P222" s="190"/>
    </row>
    <row r="223" spans="1:17" ht="19.5" thickBot="1" x14ac:dyDescent="0.25">
      <c r="A223" s="913"/>
      <c r="B223" s="903"/>
      <c r="C223" s="378">
        <v>11</v>
      </c>
      <c r="D223" s="161" t="s">
        <v>336</v>
      </c>
      <c r="E223" s="368"/>
      <c r="F223" s="655">
        <f t="shared" si="26"/>
        <v>0</v>
      </c>
      <c r="G223" s="655"/>
      <c r="H223" s="655"/>
      <c r="I223" s="655"/>
      <c r="J223" s="655"/>
      <c r="K223" s="655"/>
      <c r="L223" s="655"/>
      <c r="M223" s="190"/>
      <c r="N223" s="190"/>
      <c r="O223" s="190"/>
      <c r="P223" s="190"/>
    </row>
    <row r="224" spans="1:17" ht="19.5" thickBot="1" x14ac:dyDescent="0.25">
      <c r="A224" s="913"/>
      <c r="B224" s="903"/>
      <c r="C224" s="378">
        <v>12</v>
      </c>
      <c r="D224" s="161" t="s">
        <v>346</v>
      </c>
      <c r="E224" s="368"/>
      <c r="F224" s="655">
        <f t="shared" si="26"/>
        <v>18.497160000000004</v>
      </c>
      <c r="G224" s="655"/>
      <c r="H224" s="655"/>
      <c r="I224" s="655"/>
      <c r="J224" s="655"/>
      <c r="K224" s="655"/>
      <c r="L224" s="655"/>
      <c r="M224" s="190">
        <v>27</v>
      </c>
      <c r="N224" s="190">
        <v>27</v>
      </c>
      <c r="O224" s="190">
        <v>0</v>
      </c>
      <c r="P224" s="190">
        <v>19</v>
      </c>
    </row>
    <row r="225" spans="1:17" ht="19.5" thickBot="1" x14ac:dyDescent="0.25">
      <c r="A225" s="913"/>
      <c r="B225" s="903"/>
      <c r="C225" s="378">
        <v>13</v>
      </c>
      <c r="D225" s="161" t="s">
        <v>347</v>
      </c>
      <c r="E225" s="368"/>
      <c r="F225" s="655">
        <f t="shared" si="26"/>
        <v>0.34254000000000001</v>
      </c>
      <c r="G225" s="655"/>
      <c r="H225" s="655"/>
      <c r="I225" s="655"/>
      <c r="J225" s="655"/>
      <c r="K225" s="655"/>
      <c r="L225" s="655"/>
      <c r="M225" s="190">
        <v>0</v>
      </c>
      <c r="N225" s="190">
        <v>0</v>
      </c>
      <c r="O225" s="190">
        <v>1</v>
      </c>
      <c r="P225" s="190">
        <v>1</v>
      </c>
    </row>
    <row r="226" spans="1:17" ht="19.5" thickBot="1" x14ac:dyDescent="0.25">
      <c r="A226" s="913"/>
      <c r="B226" s="903"/>
      <c r="C226" s="378">
        <v>14</v>
      </c>
      <c r="D226" s="161" t="s">
        <v>348</v>
      </c>
      <c r="E226" s="368"/>
      <c r="F226" s="655">
        <f t="shared" si="26"/>
        <v>13.701600000000001</v>
      </c>
      <c r="G226" s="655"/>
      <c r="H226" s="655"/>
      <c r="I226" s="655"/>
      <c r="J226" s="655"/>
      <c r="K226" s="655"/>
      <c r="L226" s="655"/>
      <c r="M226" s="190">
        <v>19</v>
      </c>
      <c r="N226" s="190">
        <v>15</v>
      </c>
      <c r="O226" s="190">
        <v>6</v>
      </c>
      <c r="P226" s="190">
        <v>7</v>
      </c>
    </row>
    <row r="227" spans="1:17" ht="19.5" thickBot="1" x14ac:dyDescent="0.25">
      <c r="A227" s="913"/>
      <c r="B227" s="903"/>
      <c r="C227" s="378">
        <v>15</v>
      </c>
      <c r="D227" s="161" t="s">
        <v>349</v>
      </c>
      <c r="E227" s="368"/>
      <c r="F227" s="655">
        <f t="shared" si="26"/>
        <v>0.68508000000000002</v>
      </c>
      <c r="G227" s="655"/>
      <c r="H227" s="655"/>
      <c r="I227" s="655"/>
      <c r="J227" s="655"/>
      <c r="K227" s="655"/>
      <c r="L227" s="655"/>
      <c r="M227" s="190"/>
      <c r="N227" s="190"/>
      <c r="O227" s="190">
        <v>2</v>
      </c>
      <c r="P227" s="190">
        <v>2</v>
      </c>
    </row>
    <row r="228" spans="1:17" ht="19.5" thickBot="1" x14ac:dyDescent="0.25">
      <c r="A228" s="913"/>
      <c r="B228" s="903"/>
      <c r="C228" s="378">
        <v>16</v>
      </c>
      <c r="D228" s="161" t="s">
        <v>350</v>
      </c>
      <c r="E228" s="368"/>
      <c r="F228" s="655">
        <f t="shared" si="26"/>
        <v>5.8231800000000007</v>
      </c>
      <c r="G228" s="655"/>
      <c r="H228" s="655"/>
      <c r="I228" s="655"/>
      <c r="J228" s="655"/>
      <c r="K228" s="655"/>
      <c r="L228" s="655"/>
      <c r="M228" s="190"/>
      <c r="N228" s="190">
        <v>17</v>
      </c>
      <c r="O228" s="190"/>
      <c r="P228" s="190">
        <v>17</v>
      </c>
    </row>
    <row r="229" spans="1:17" ht="19.5" thickBot="1" x14ac:dyDescent="0.25">
      <c r="A229" s="913"/>
      <c r="B229" s="903"/>
      <c r="C229" s="378"/>
      <c r="D229" s="161"/>
      <c r="E229" s="368"/>
      <c r="F229" s="368"/>
      <c r="G229" s="368"/>
      <c r="H229" s="368"/>
      <c r="I229" s="368"/>
      <c r="J229" s="368"/>
      <c r="K229" s="368"/>
      <c r="L229" s="368"/>
      <c r="M229" s="341"/>
      <c r="N229" s="341"/>
      <c r="O229" s="341"/>
      <c r="P229" s="341"/>
    </row>
    <row r="230" spans="1:17" ht="19.5" thickBot="1" x14ac:dyDescent="0.25">
      <c r="A230" s="913"/>
      <c r="B230" s="903"/>
      <c r="C230" s="378"/>
      <c r="D230" s="161"/>
      <c r="E230" s="368"/>
      <c r="F230" s="368"/>
      <c r="G230" s="368"/>
      <c r="H230" s="368"/>
      <c r="I230" s="368"/>
      <c r="J230" s="368"/>
      <c r="K230" s="368"/>
      <c r="L230" s="368"/>
      <c r="M230" s="341"/>
      <c r="N230" s="341"/>
      <c r="O230" s="341"/>
      <c r="P230" s="341"/>
      <c r="Q230" s="156"/>
    </row>
    <row r="231" spans="1:17" ht="19.5" thickBot="1" x14ac:dyDescent="0.25">
      <c r="A231" s="913"/>
      <c r="B231" s="903"/>
      <c r="C231" s="378"/>
      <c r="D231" s="3" t="s">
        <v>1186</v>
      </c>
      <c r="E231" s="370"/>
      <c r="F231" s="370"/>
      <c r="G231" s="370"/>
      <c r="H231" s="370"/>
      <c r="I231" s="370"/>
      <c r="J231" s="370"/>
      <c r="K231" s="370"/>
      <c r="L231" s="370"/>
      <c r="M231" s="11">
        <f>SUM(M222:M230)</f>
        <v>46</v>
      </c>
      <c r="N231" s="11">
        <f>SUM(N222:N230)</f>
        <v>59</v>
      </c>
      <c r="O231" s="11">
        <f>SUM(O222:O230)</f>
        <v>9</v>
      </c>
      <c r="P231" s="11">
        <f>SUM(P222:P230)</f>
        <v>46</v>
      </c>
    </row>
    <row r="232" spans="1:17" ht="19.5" thickBot="1" x14ac:dyDescent="0.25">
      <c r="A232" s="914"/>
      <c r="B232" s="904"/>
      <c r="C232" s="378"/>
      <c r="D232" s="3" t="s">
        <v>1188</v>
      </c>
      <c r="E232" s="370"/>
      <c r="F232" s="370"/>
      <c r="G232" s="370"/>
      <c r="H232" s="370"/>
      <c r="I232" s="370"/>
      <c r="J232" s="370"/>
      <c r="K232" s="370"/>
      <c r="L232" s="370"/>
      <c r="M232" s="130">
        <f t="shared" ref="M232:O232" si="27">(M231*1.73*220*0.9)/1000</f>
        <v>15.756839999999999</v>
      </c>
      <c r="N232" s="130">
        <f t="shared" si="27"/>
        <v>20.209859999999995</v>
      </c>
      <c r="O232" s="130">
        <f t="shared" si="27"/>
        <v>3.0828600000000002</v>
      </c>
      <c r="P232" s="131"/>
    </row>
    <row r="233" spans="1:17" ht="19.5" thickBot="1" x14ac:dyDescent="0.25">
      <c r="A233" s="606"/>
      <c r="B233" s="606"/>
      <c r="C233" s="378"/>
      <c r="D233" s="3" t="s">
        <v>1190</v>
      </c>
      <c r="E233" s="371"/>
      <c r="F233" s="371"/>
      <c r="G233" s="371"/>
      <c r="H233" s="371"/>
      <c r="I233" s="371"/>
      <c r="J233" s="371"/>
      <c r="K233" s="371"/>
      <c r="L233" s="371"/>
      <c r="M233" s="869">
        <f>(M232+N232+O232)</f>
        <v>39.04956</v>
      </c>
      <c r="N233" s="870"/>
      <c r="O233" s="870"/>
      <c r="P233" s="871"/>
    </row>
    <row r="234" spans="1:17" ht="19.5" thickBot="1" x14ac:dyDescent="0.25">
      <c r="A234" s="181">
        <v>44877</v>
      </c>
      <c r="B234" s="23"/>
      <c r="C234" s="383"/>
      <c r="D234" s="198" t="s">
        <v>53</v>
      </c>
      <c r="E234" s="375"/>
      <c r="F234" s="375"/>
      <c r="G234" s="375"/>
      <c r="H234" s="375"/>
      <c r="I234" s="375"/>
      <c r="J234" s="375"/>
      <c r="K234" s="375"/>
      <c r="L234" s="375"/>
      <c r="M234" s="47">
        <f>M231+M216</f>
        <v>143</v>
      </c>
      <c r="N234" s="47">
        <f>N231+N216</f>
        <v>156</v>
      </c>
      <c r="O234" s="47">
        <f>O231+O216</f>
        <v>125</v>
      </c>
      <c r="P234" s="47">
        <f>P231+P216</f>
        <v>86</v>
      </c>
    </row>
    <row r="235" spans="1:17" ht="26.25" thickBot="1" x14ac:dyDescent="0.25">
      <c r="A235" s="850" t="s">
        <v>1649</v>
      </c>
      <c r="B235" s="872" t="s">
        <v>356</v>
      </c>
      <c r="C235" s="646"/>
      <c r="D235" s="598" t="str">
        <f>HYPERLINK("#Оглавление!h9","&lt;&lt;&lt;&lt;&lt;")</f>
        <v>&lt;&lt;&lt;&lt;&lt;</v>
      </c>
      <c r="E235" s="646"/>
      <c r="F235" s="646"/>
      <c r="G235" s="646"/>
      <c r="H235" s="646"/>
      <c r="I235" s="646"/>
      <c r="J235" s="646"/>
      <c r="K235" s="646"/>
      <c r="L235" s="646"/>
      <c r="M235" s="606"/>
      <c r="N235" s="606"/>
      <c r="O235" s="606"/>
      <c r="P235" s="606"/>
    </row>
    <row r="236" spans="1:17" ht="36.75" thickBot="1" x14ac:dyDescent="0.25">
      <c r="A236" s="913"/>
      <c r="B236" s="903"/>
      <c r="C236" s="364" t="s">
        <v>1309</v>
      </c>
      <c r="D236" s="123" t="s">
        <v>1198</v>
      </c>
      <c r="E236" s="367" t="s">
        <v>1308</v>
      </c>
      <c r="F236" s="475" t="s">
        <v>1381</v>
      </c>
      <c r="G236" s="475" t="s">
        <v>1415</v>
      </c>
      <c r="H236" s="681" t="s">
        <v>1416</v>
      </c>
      <c r="I236" s="475" t="s">
        <v>1417</v>
      </c>
      <c r="J236" s="681" t="s">
        <v>1319</v>
      </c>
      <c r="K236" s="475" t="s">
        <v>1418</v>
      </c>
      <c r="L236" s="475" t="s">
        <v>1419</v>
      </c>
      <c r="M236" s="154" t="str">
        <f>'Данные по ТП'!C89</f>
        <v>ТМ-400/10</v>
      </c>
      <c r="N236" s="125" t="s">
        <v>1225</v>
      </c>
      <c r="O236" s="124" t="s">
        <v>5</v>
      </c>
      <c r="P236" s="126">
        <f>'Данные по ТП'!F89</f>
        <v>33537</v>
      </c>
    </row>
    <row r="237" spans="1:17" ht="19.5" thickBot="1" x14ac:dyDescent="0.25">
      <c r="A237" s="913"/>
      <c r="B237" s="903"/>
      <c r="C237" s="378">
        <v>1</v>
      </c>
      <c r="D237" s="161" t="s">
        <v>1573</v>
      </c>
      <c r="E237" s="368"/>
      <c r="F237" s="655">
        <f>((O237*1.73*220*0.9)/1000)+((N237*1.73*220*0.9)/1000)+((M237*1.73*220*0.9)/1000)</f>
        <v>0</v>
      </c>
      <c r="G237" s="845">
        <v>241</v>
      </c>
      <c r="H237" s="845">
        <v>244</v>
      </c>
      <c r="I237" s="845">
        <v>245</v>
      </c>
      <c r="J237" s="845">
        <v>422</v>
      </c>
      <c r="K237" s="845">
        <v>422</v>
      </c>
      <c r="L237" s="845">
        <v>421</v>
      </c>
      <c r="M237" s="190">
        <v>0</v>
      </c>
      <c r="N237" s="190">
        <v>0</v>
      </c>
      <c r="O237" s="190">
        <v>0</v>
      </c>
      <c r="P237" s="190">
        <v>0</v>
      </c>
    </row>
    <row r="238" spans="1:17" ht="19.5" thickBot="1" x14ac:dyDescent="0.25">
      <c r="A238" s="913"/>
      <c r="B238" s="903"/>
      <c r="C238" s="378">
        <v>2</v>
      </c>
      <c r="D238" s="161" t="s">
        <v>352</v>
      </c>
      <c r="E238" s="368"/>
      <c r="F238" s="655">
        <f t="shared" ref="F238:F244" si="28">((O238*1.73*220*0.9)/1000)+((N238*1.73*220*0.9)/1000)+((M238*1.73*220*0.9)/1000)</f>
        <v>67.822919999999996</v>
      </c>
      <c r="G238" s="846"/>
      <c r="H238" s="846"/>
      <c r="I238" s="846"/>
      <c r="J238" s="846"/>
      <c r="K238" s="846"/>
      <c r="L238" s="846"/>
      <c r="M238" s="190">
        <v>75</v>
      </c>
      <c r="N238" s="190">
        <v>75</v>
      </c>
      <c r="O238" s="190">
        <v>48</v>
      </c>
      <c r="P238" s="190">
        <v>25</v>
      </c>
    </row>
    <row r="239" spans="1:17" ht="19.5" thickBot="1" x14ac:dyDescent="0.25">
      <c r="A239" s="913"/>
      <c r="B239" s="903"/>
      <c r="C239" s="378">
        <v>3</v>
      </c>
      <c r="D239" s="161"/>
      <c r="E239" s="368"/>
      <c r="F239" s="655">
        <f t="shared" si="28"/>
        <v>0</v>
      </c>
      <c r="G239" s="655"/>
      <c r="H239" s="655"/>
      <c r="I239" s="655"/>
      <c r="J239" s="655"/>
      <c r="K239" s="655"/>
      <c r="L239" s="655"/>
      <c r="M239" s="190"/>
      <c r="N239" s="190"/>
      <c r="O239" s="190"/>
      <c r="P239" s="190"/>
    </row>
    <row r="240" spans="1:17" ht="19.5" thickBot="1" x14ac:dyDescent="0.25">
      <c r="A240" s="913"/>
      <c r="B240" s="903"/>
      <c r="C240" s="378">
        <v>4</v>
      </c>
      <c r="D240" s="161" t="s">
        <v>1467</v>
      </c>
      <c r="E240" s="368"/>
      <c r="F240" s="655">
        <f t="shared" si="28"/>
        <v>12.331440000000001</v>
      </c>
      <c r="G240" s="655"/>
      <c r="H240" s="655"/>
      <c r="I240" s="655"/>
      <c r="J240" s="655"/>
      <c r="K240" s="655"/>
      <c r="L240" s="655"/>
      <c r="M240" s="190">
        <v>16</v>
      </c>
      <c r="N240" s="190">
        <v>20</v>
      </c>
      <c r="O240" s="190">
        <v>0</v>
      </c>
      <c r="P240" s="190">
        <v>12</v>
      </c>
    </row>
    <row r="241" spans="1:18" ht="19.5" thickBot="1" x14ac:dyDescent="0.25">
      <c r="A241" s="913"/>
      <c r="B241" s="903"/>
      <c r="C241" s="378">
        <v>5</v>
      </c>
      <c r="D241" s="161"/>
      <c r="E241" s="368"/>
      <c r="F241" s="655">
        <f t="shared" si="28"/>
        <v>0</v>
      </c>
      <c r="G241" s="655"/>
      <c r="H241" s="655"/>
      <c r="I241" s="655"/>
      <c r="J241" s="655"/>
      <c r="K241" s="655"/>
      <c r="L241" s="655"/>
      <c r="M241" s="190"/>
      <c r="N241" s="190"/>
      <c r="O241" s="190"/>
      <c r="P241" s="190"/>
    </row>
    <row r="242" spans="1:18" ht="19.5" thickBot="1" x14ac:dyDescent="0.25">
      <c r="A242" s="913"/>
      <c r="B242" s="903"/>
      <c r="C242" s="378">
        <v>6</v>
      </c>
      <c r="D242" s="161" t="s">
        <v>353</v>
      </c>
      <c r="E242" s="368"/>
      <c r="F242" s="655">
        <f t="shared" si="28"/>
        <v>0</v>
      </c>
      <c r="G242" s="655"/>
      <c r="H242" s="655"/>
      <c r="I242" s="655"/>
      <c r="J242" s="655"/>
      <c r="K242" s="655"/>
      <c r="L242" s="655"/>
      <c r="M242" s="190">
        <v>0</v>
      </c>
      <c r="N242" s="190">
        <v>0</v>
      </c>
      <c r="O242" s="190">
        <v>0</v>
      </c>
      <c r="P242" s="190">
        <v>0</v>
      </c>
    </row>
    <row r="243" spans="1:18" ht="19.5" thickBot="1" x14ac:dyDescent="0.25">
      <c r="A243" s="913"/>
      <c r="B243" s="903"/>
      <c r="C243" s="378">
        <v>7</v>
      </c>
      <c r="D243" s="161"/>
      <c r="E243" s="368"/>
      <c r="F243" s="655">
        <f t="shared" si="28"/>
        <v>0</v>
      </c>
      <c r="G243" s="655"/>
      <c r="H243" s="655"/>
      <c r="I243" s="655"/>
      <c r="J243" s="655"/>
      <c r="K243" s="655"/>
      <c r="L243" s="655"/>
      <c r="M243" s="190"/>
      <c r="N243" s="190"/>
      <c r="O243" s="190"/>
      <c r="P243" s="190"/>
    </row>
    <row r="244" spans="1:18" ht="19.5" thickBot="1" x14ac:dyDescent="0.25">
      <c r="A244" s="913"/>
      <c r="B244" s="903"/>
      <c r="C244" s="378">
        <v>8</v>
      </c>
      <c r="D244" s="161" t="s">
        <v>877</v>
      </c>
      <c r="E244" s="368"/>
      <c r="F244" s="655">
        <f t="shared" si="28"/>
        <v>41.789879999999997</v>
      </c>
      <c r="G244" s="655"/>
      <c r="H244" s="655"/>
      <c r="I244" s="655"/>
      <c r="J244" s="655"/>
      <c r="K244" s="655"/>
      <c r="L244" s="655"/>
      <c r="M244" s="190">
        <v>42</v>
      </c>
      <c r="N244" s="190">
        <v>35</v>
      </c>
      <c r="O244" s="190">
        <v>45</v>
      </c>
      <c r="P244" s="190">
        <v>12</v>
      </c>
    </row>
    <row r="245" spans="1:18" ht="19.5" customHeight="1" thickBot="1" x14ac:dyDescent="0.25">
      <c r="A245" s="913"/>
      <c r="B245" s="903"/>
      <c r="C245" s="378"/>
      <c r="D245" s="161"/>
      <c r="E245" s="368"/>
      <c r="F245" s="368"/>
      <c r="G245" s="368"/>
      <c r="H245" s="368"/>
      <c r="I245" s="368"/>
      <c r="J245" s="368"/>
      <c r="K245" s="368"/>
      <c r="L245" s="368"/>
      <c r="M245" s="341"/>
      <c r="N245" s="341"/>
      <c r="O245" s="341"/>
      <c r="P245" s="341"/>
    </row>
    <row r="246" spans="1:18" ht="19.5" customHeight="1" thickBot="1" x14ac:dyDescent="0.25">
      <c r="A246" s="913"/>
      <c r="B246" s="903"/>
      <c r="C246" s="378"/>
      <c r="D246" s="161"/>
      <c r="E246" s="368"/>
      <c r="F246" s="368"/>
      <c r="G246" s="368"/>
      <c r="H246" s="368"/>
      <c r="I246" s="368"/>
      <c r="J246" s="368"/>
      <c r="K246" s="368"/>
      <c r="L246" s="368"/>
      <c r="M246" s="341"/>
      <c r="N246" s="341"/>
      <c r="O246" s="341"/>
      <c r="P246" s="341"/>
      <c r="Q246" s="156"/>
    </row>
    <row r="247" spans="1:18" ht="19.5" customHeight="1" thickBot="1" x14ac:dyDescent="0.3">
      <c r="A247" s="913"/>
      <c r="B247" s="903"/>
      <c r="C247" s="383"/>
      <c r="D247" s="182"/>
      <c r="E247" s="399"/>
      <c r="F247" s="399"/>
      <c r="G247" s="399"/>
      <c r="H247" s="399"/>
      <c r="I247" s="399"/>
      <c r="J247" s="399"/>
      <c r="K247" s="399"/>
      <c r="L247" s="399"/>
      <c r="M247" s="183"/>
      <c r="N247" s="182"/>
      <c r="O247" s="182"/>
      <c r="P247" s="182"/>
    </row>
    <row r="248" spans="1:18" ht="19.5" customHeight="1" thickBot="1" x14ac:dyDescent="0.25">
      <c r="A248" s="913"/>
      <c r="B248" s="903"/>
      <c r="C248" s="378"/>
      <c r="D248" s="3" t="s">
        <v>1187</v>
      </c>
      <c r="E248" s="370"/>
      <c r="F248" s="370"/>
      <c r="G248" s="370"/>
      <c r="H248" s="370"/>
      <c r="I248" s="370"/>
      <c r="J248" s="370"/>
      <c r="K248" s="370"/>
      <c r="L248" s="370"/>
      <c r="M248" s="6">
        <f>SUM(M237:M247)</f>
        <v>133</v>
      </c>
      <c r="N248" s="6">
        <f>SUM(N237:N247)</f>
        <v>130</v>
      </c>
      <c r="O248" s="6">
        <f>SUM(O237:O247)</f>
        <v>93</v>
      </c>
      <c r="P248" s="6">
        <f>SUM(P237:P247)</f>
        <v>49</v>
      </c>
    </row>
    <row r="249" spans="1:18" ht="19.5" customHeight="1" thickBot="1" x14ac:dyDescent="0.25">
      <c r="A249" s="913"/>
      <c r="B249" s="903"/>
      <c r="C249" s="378"/>
      <c r="D249" s="3" t="s">
        <v>1188</v>
      </c>
      <c r="E249" s="370"/>
      <c r="F249" s="370"/>
      <c r="G249" s="370"/>
      <c r="H249" s="370"/>
      <c r="I249" s="370"/>
      <c r="J249" s="370"/>
      <c r="K249" s="370"/>
      <c r="L249" s="370"/>
      <c r="M249" s="130">
        <f t="shared" ref="M249:O249" si="29">(M248*1.73*220*0.9)/1000</f>
        <v>45.557820000000007</v>
      </c>
      <c r="N249" s="130">
        <f t="shared" si="29"/>
        <v>44.530200000000008</v>
      </c>
      <c r="O249" s="130">
        <f t="shared" si="29"/>
        <v>31.856219999999997</v>
      </c>
      <c r="P249" s="131"/>
    </row>
    <row r="250" spans="1:18" ht="18.75" thickBot="1" x14ac:dyDescent="0.25">
      <c r="A250" s="913"/>
      <c r="B250" s="903"/>
      <c r="C250" s="378"/>
      <c r="D250" s="3" t="s">
        <v>1189</v>
      </c>
      <c r="E250" s="371"/>
      <c r="F250" s="371"/>
      <c r="G250" s="371"/>
      <c r="H250" s="371"/>
      <c r="I250" s="371"/>
      <c r="J250" s="371"/>
      <c r="K250" s="371"/>
      <c r="L250" s="371"/>
      <c r="M250" s="869">
        <f>(M249+N249+O249)</f>
        <v>121.94424000000001</v>
      </c>
      <c r="N250" s="870"/>
      <c r="O250" s="870"/>
      <c r="P250" s="871"/>
    </row>
    <row r="251" spans="1:18" ht="19.5" thickBot="1" x14ac:dyDescent="0.25">
      <c r="A251" s="913"/>
      <c r="B251" s="903"/>
      <c r="C251" s="381"/>
      <c r="D251" s="898"/>
      <c r="E251" s="926"/>
      <c r="F251" s="926"/>
      <c r="G251" s="926"/>
      <c r="H251" s="926"/>
      <c r="I251" s="926"/>
      <c r="J251" s="926"/>
      <c r="K251" s="926"/>
      <c r="L251" s="926"/>
      <c r="M251" s="899"/>
      <c r="N251" s="899"/>
      <c r="O251" s="899"/>
      <c r="P251" s="900"/>
    </row>
    <row r="252" spans="1:18" ht="36.75" thickBot="1" x14ac:dyDescent="0.25">
      <c r="A252" s="913"/>
      <c r="B252" s="903"/>
      <c r="C252" s="364" t="s">
        <v>1309</v>
      </c>
      <c r="D252" s="123" t="s">
        <v>1200</v>
      </c>
      <c r="E252" s="367" t="s">
        <v>1308</v>
      </c>
      <c r="F252" s="475" t="s">
        <v>1381</v>
      </c>
      <c r="G252" s="475" t="s">
        <v>1415</v>
      </c>
      <c r="H252" s="681" t="s">
        <v>1416</v>
      </c>
      <c r="I252" s="475" t="s">
        <v>1417</v>
      </c>
      <c r="J252" s="681" t="s">
        <v>1319</v>
      </c>
      <c r="K252" s="475" t="s">
        <v>1418</v>
      </c>
      <c r="L252" s="475" t="s">
        <v>1419</v>
      </c>
      <c r="M252" s="154" t="str">
        <f>'Данные по ТП'!C90</f>
        <v>ТМ-400/10</v>
      </c>
      <c r="N252" s="125" t="s">
        <v>1225</v>
      </c>
      <c r="O252" s="124" t="s">
        <v>5</v>
      </c>
      <c r="P252" s="126">
        <f>'Данные по ТП'!F90</f>
        <v>29046</v>
      </c>
    </row>
    <row r="253" spans="1:18" ht="19.5" thickBot="1" x14ac:dyDescent="0.25">
      <c r="A253" s="913"/>
      <c r="B253" s="903"/>
      <c r="C253" s="378">
        <v>9</v>
      </c>
      <c r="D253" s="161"/>
      <c r="E253" s="368"/>
      <c r="F253" s="655">
        <f>((O253*1.73*220*0.9)/1000)+((N253*1.73*220*0.9)/1000)+((M253*1.73*220*0.9)/1000)</f>
        <v>0</v>
      </c>
      <c r="G253" s="845">
        <v>240</v>
      </c>
      <c r="H253" s="845">
        <v>235</v>
      </c>
      <c r="I253" s="845">
        <v>246</v>
      </c>
      <c r="J253" s="845">
        <v>416</v>
      </c>
      <c r="K253" s="845">
        <v>415</v>
      </c>
      <c r="L253" s="845">
        <v>421</v>
      </c>
      <c r="M253" s="190"/>
      <c r="N253" s="190"/>
      <c r="O253" s="190"/>
      <c r="P253" s="190"/>
    </row>
    <row r="254" spans="1:18" ht="19.5" thickBot="1" x14ac:dyDescent="0.25">
      <c r="A254" s="913"/>
      <c r="B254" s="903"/>
      <c r="C254" s="378">
        <v>10</v>
      </c>
      <c r="D254" s="161" t="s">
        <v>934</v>
      </c>
      <c r="E254" s="368"/>
      <c r="F254" s="655">
        <f t="shared" ref="F254:F260" si="30">((O254*1.73*220*0.9)/1000)+((N254*1.73*220*0.9)/1000)+((M254*1.73*220*0.9)/1000)</f>
        <v>6.1657200000000003</v>
      </c>
      <c r="G254" s="846"/>
      <c r="H254" s="846"/>
      <c r="I254" s="846"/>
      <c r="J254" s="846"/>
      <c r="K254" s="846"/>
      <c r="L254" s="846"/>
      <c r="M254" s="190">
        <v>9</v>
      </c>
      <c r="N254" s="190">
        <v>3</v>
      </c>
      <c r="O254" s="190">
        <v>6</v>
      </c>
      <c r="P254" s="190">
        <v>6</v>
      </c>
      <c r="Q254" s="200"/>
      <c r="R254" s="100"/>
    </row>
    <row r="255" spans="1:18" ht="19.5" thickBot="1" x14ac:dyDescent="0.25">
      <c r="A255" s="913"/>
      <c r="B255" s="903"/>
      <c r="C255" s="378">
        <v>11</v>
      </c>
      <c r="D255" s="161"/>
      <c r="E255" s="368"/>
      <c r="F255" s="655">
        <f t="shared" si="30"/>
        <v>0</v>
      </c>
      <c r="G255" s="655"/>
      <c r="H255" s="655"/>
      <c r="I255" s="655"/>
      <c r="J255" s="655"/>
      <c r="K255" s="655"/>
      <c r="L255" s="655"/>
      <c r="M255" s="190"/>
      <c r="N255" s="190"/>
      <c r="O255" s="190"/>
      <c r="P255" s="190"/>
    </row>
    <row r="256" spans="1:18" ht="19.5" thickBot="1" x14ac:dyDescent="0.25">
      <c r="A256" s="913"/>
      <c r="B256" s="903"/>
      <c r="C256" s="378">
        <v>12</v>
      </c>
      <c r="D256" s="161" t="s">
        <v>354</v>
      </c>
      <c r="E256" s="368"/>
      <c r="F256" s="655">
        <f t="shared" si="30"/>
        <v>0</v>
      </c>
      <c r="G256" s="655"/>
      <c r="H256" s="655"/>
      <c r="I256" s="655"/>
      <c r="J256" s="655"/>
      <c r="K256" s="655"/>
      <c r="L256" s="655"/>
      <c r="M256" s="190">
        <v>0</v>
      </c>
      <c r="N256" s="190">
        <v>0</v>
      </c>
      <c r="O256" s="190">
        <v>0</v>
      </c>
      <c r="P256" s="190">
        <v>0</v>
      </c>
    </row>
    <row r="257" spans="1:17 16384:16384" ht="19.5" thickBot="1" x14ac:dyDescent="0.25">
      <c r="A257" s="913"/>
      <c r="B257" s="903"/>
      <c r="C257" s="378">
        <v>13</v>
      </c>
      <c r="D257" s="161"/>
      <c r="E257" s="368"/>
      <c r="F257" s="655">
        <f t="shared" si="30"/>
        <v>0</v>
      </c>
      <c r="G257" s="655"/>
      <c r="H257" s="655"/>
      <c r="I257" s="655"/>
      <c r="J257" s="655"/>
      <c r="K257" s="655"/>
      <c r="L257" s="655"/>
      <c r="M257" s="190"/>
      <c r="N257" s="190"/>
      <c r="O257" s="190"/>
      <c r="P257" s="190"/>
    </row>
    <row r="258" spans="1:17 16384:16384" ht="19.5" thickBot="1" x14ac:dyDescent="0.25">
      <c r="A258" s="913"/>
      <c r="B258" s="903"/>
      <c r="C258" s="378">
        <v>14</v>
      </c>
      <c r="D258" s="161" t="s">
        <v>819</v>
      </c>
      <c r="E258" s="368"/>
      <c r="F258" s="655">
        <f t="shared" si="30"/>
        <v>29.115899999999996</v>
      </c>
      <c r="G258" s="655"/>
      <c r="H258" s="655"/>
      <c r="I258" s="655"/>
      <c r="J258" s="655"/>
      <c r="K258" s="655"/>
      <c r="L258" s="655"/>
      <c r="M258" s="190">
        <v>16</v>
      </c>
      <c r="N258" s="190">
        <v>41</v>
      </c>
      <c r="O258" s="190">
        <v>28</v>
      </c>
      <c r="P258" s="190">
        <v>22</v>
      </c>
    </row>
    <row r="259" spans="1:17 16384:16384" ht="20.25" customHeight="1" thickBot="1" x14ac:dyDescent="0.25">
      <c r="A259" s="913"/>
      <c r="B259" s="903"/>
      <c r="C259" s="378">
        <v>15</v>
      </c>
      <c r="D259" s="161" t="s">
        <v>1574</v>
      </c>
      <c r="E259" s="368"/>
      <c r="F259" s="655">
        <f t="shared" si="30"/>
        <v>0</v>
      </c>
      <c r="G259" s="655"/>
      <c r="H259" s="655"/>
      <c r="I259" s="655"/>
      <c r="J259" s="655"/>
      <c r="K259" s="655"/>
      <c r="L259" s="655"/>
      <c r="M259" s="190">
        <v>0</v>
      </c>
      <c r="N259" s="190">
        <v>0</v>
      </c>
      <c r="O259" s="190">
        <v>0</v>
      </c>
      <c r="P259" s="190">
        <v>0</v>
      </c>
    </row>
    <row r="260" spans="1:17 16384:16384" ht="20.25" customHeight="1" thickBot="1" x14ac:dyDescent="0.25">
      <c r="A260" s="913"/>
      <c r="B260" s="903"/>
      <c r="C260" s="378">
        <v>16</v>
      </c>
      <c r="D260" s="161" t="s">
        <v>355</v>
      </c>
      <c r="E260" s="368"/>
      <c r="F260" s="655">
        <f t="shared" si="30"/>
        <v>91.458179999999999</v>
      </c>
      <c r="G260" s="655"/>
      <c r="H260" s="655"/>
      <c r="I260" s="655"/>
      <c r="J260" s="655"/>
      <c r="K260" s="655"/>
      <c r="L260" s="655"/>
      <c r="M260" s="190">
        <v>96</v>
      </c>
      <c r="N260" s="190">
        <v>78</v>
      </c>
      <c r="O260" s="190">
        <v>93</v>
      </c>
      <c r="P260" s="190">
        <v>43</v>
      </c>
    </row>
    <row r="261" spans="1:17 16384:16384" ht="18.75" thickBot="1" x14ac:dyDescent="0.3">
      <c r="A261" s="913"/>
      <c r="B261" s="903"/>
      <c r="C261" s="383"/>
      <c r="D261" s="182"/>
      <c r="E261" s="399"/>
      <c r="F261" s="399"/>
      <c r="G261" s="399"/>
      <c r="H261" s="399"/>
      <c r="I261" s="399"/>
      <c r="J261" s="399"/>
      <c r="K261" s="399"/>
      <c r="L261" s="399"/>
      <c r="M261" s="183"/>
      <c r="N261" s="182"/>
      <c r="O261" s="182"/>
      <c r="P261" s="182"/>
      <c r="Q261" s="156"/>
    </row>
    <row r="262" spans="1:17 16384:16384" ht="18.75" thickBot="1" x14ac:dyDescent="0.3">
      <c r="A262" s="913"/>
      <c r="B262" s="903"/>
      <c r="C262" s="383"/>
      <c r="D262" s="182"/>
      <c r="E262" s="399"/>
      <c r="F262" s="399"/>
      <c r="G262" s="399"/>
      <c r="H262" s="399"/>
      <c r="I262" s="399"/>
      <c r="J262" s="399"/>
      <c r="K262" s="399"/>
      <c r="L262" s="399"/>
      <c r="M262" s="183"/>
      <c r="N262" s="182"/>
      <c r="O262" s="182"/>
      <c r="P262" s="182"/>
    </row>
    <row r="263" spans="1:17 16384:16384" ht="18.75" thickBot="1" x14ac:dyDescent="0.3">
      <c r="A263" s="913"/>
      <c r="B263" s="903"/>
      <c r="C263" s="383"/>
      <c r="D263" s="182"/>
      <c r="E263" s="399"/>
      <c r="F263" s="399"/>
      <c r="G263" s="399"/>
      <c r="H263" s="399"/>
      <c r="I263" s="399"/>
      <c r="J263" s="399"/>
      <c r="K263" s="399"/>
      <c r="L263" s="399"/>
      <c r="M263" s="183"/>
      <c r="N263" s="182"/>
      <c r="O263" s="182"/>
      <c r="P263" s="182"/>
    </row>
    <row r="264" spans="1:17 16384:16384" ht="18.75" thickBot="1" x14ac:dyDescent="0.25">
      <c r="A264" s="913"/>
      <c r="B264" s="903"/>
      <c r="C264" s="378"/>
      <c r="D264" s="3" t="s">
        <v>1186</v>
      </c>
      <c r="E264" s="370"/>
      <c r="F264" s="370"/>
      <c r="G264" s="370"/>
      <c r="H264" s="370"/>
      <c r="I264" s="370"/>
      <c r="J264" s="370"/>
      <c r="K264" s="370"/>
      <c r="L264" s="370"/>
      <c r="M264" s="6">
        <f>SUM(M254:M263)</f>
        <v>121</v>
      </c>
      <c r="N264" s="6">
        <f>SUM(N254:N263)</f>
        <v>122</v>
      </c>
      <c r="O264" s="6">
        <f>SUM(O254:O263)</f>
        <v>127</v>
      </c>
      <c r="P264" s="6">
        <f>SUM(P254:P263)</f>
        <v>71</v>
      </c>
    </row>
    <row r="265" spans="1:17 16384:16384" ht="19.5" thickBot="1" x14ac:dyDescent="0.25">
      <c r="A265" s="914"/>
      <c r="B265" s="904"/>
      <c r="C265" s="378"/>
      <c r="D265" s="3" t="s">
        <v>1188</v>
      </c>
      <c r="E265" s="370"/>
      <c r="F265" s="370"/>
      <c r="G265" s="370"/>
      <c r="H265" s="370"/>
      <c r="I265" s="370"/>
      <c r="J265" s="370"/>
      <c r="K265" s="370"/>
      <c r="L265" s="370"/>
      <c r="M265" s="130">
        <f t="shared" ref="M265:O265" si="31">(M264*1.73*220*0.9)/1000</f>
        <v>41.447339999999997</v>
      </c>
      <c r="N265" s="130">
        <f t="shared" si="31"/>
        <v>41.789879999999997</v>
      </c>
      <c r="O265" s="130">
        <f t="shared" si="31"/>
        <v>43.502580000000002</v>
      </c>
      <c r="P265" s="131"/>
    </row>
    <row r="266" spans="1:17 16384:16384" ht="24.75" customHeight="1" thickBot="1" x14ac:dyDescent="0.25">
      <c r="A266" s="606"/>
      <c r="B266" s="606"/>
      <c r="C266" s="378"/>
      <c r="D266" s="3" t="s">
        <v>1190</v>
      </c>
      <c r="E266" s="371"/>
      <c r="F266" s="371"/>
      <c r="G266" s="371"/>
      <c r="H266" s="371"/>
      <c r="I266" s="371"/>
      <c r="J266" s="371"/>
      <c r="K266" s="371"/>
      <c r="L266" s="371"/>
      <c r="M266" s="869">
        <f>(M265+N265+O265)</f>
        <v>126.7398</v>
      </c>
      <c r="N266" s="870"/>
      <c r="O266" s="870"/>
      <c r="P266" s="871"/>
    </row>
    <row r="267" spans="1:17 16384:16384" ht="19.5" thickBot="1" x14ac:dyDescent="0.25">
      <c r="A267" s="181">
        <v>44877</v>
      </c>
      <c r="B267" s="23"/>
      <c r="C267" s="383"/>
      <c r="D267" s="42" t="s">
        <v>53</v>
      </c>
      <c r="E267" s="375"/>
      <c r="F267" s="375"/>
      <c r="G267" s="375"/>
      <c r="H267" s="375"/>
      <c r="I267" s="375"/>
      <c r="J267" s="375"/>
      <c r="K267" s="375"/>
      <c r="L267" s="375"/>
      <c r="M267" s="47">
        <f>M264+M248</f>
        <v>254</v>
      </c>
      <c r="N267" s="47">
        <f>N264+N248</f>
        <v>252</v>
      </c>
      <c r="O267" s="47">
        <f>O264+O248</f>
        <v>220</v>
      </c>
      <c r="P267" s="47">
        <f>P264+P248</f>
        <v>120</v>
      </c>
    </row>
    <row r="268" spans="1:17 16384:16384" ht="26.25" thickBot="1" x14ac:dyDescent="0.25">
      <c r="A268" s="850" t="s">
        <v>1649</v>
      </c>
      <c r="B268" s="872" t="s">
        <v>370</v>
      </c>
      <c r="C268" s="646"/>
      <c r="D268" s="598" t="str">
        <f>HYPERLINK("#Оглавление!h9","&lt;&lt;&lt;&lt;&lt;")</f>
        <v>&lt;&lt;&lt;&lt;&lt;</v>
      </c>
      <c r="E268" s="646"/>
      <c r="F268" s="646"/>
      <c r="G268" s="646"/>
      <c r="H268" s="646"/>
      <c r="I268" s="646"/>
      <c r="J268" s="646"/>
      <c r="K268" s="646"/>
      <c r="L268" s="646"/>
      <c r="M268" s="606"/>
      <c r="N268" s="606"/>
      <c r="O268" s="606"/>
      <c r="P268" s="606"/>
    </row>
    <row r="269" spans="1:17 16384:16384" ht="36.75" thickBot="1" x14ac:dyDescent="0.25">
      <c r="A269" s="913"/>
      <c r="B269" s="903"/>
      <c r="C269" s="364" t="s">
        <v>1309</v>
      </c>
      <c r="D269" s="123" t="s">
        <v>1224</v>
      </c>
      <c r="E269" s="367" t="s">
        <v>1308</v>
      </c>
      <c r="F269" s="475" t="s">
        <v>1381</v>
      </c>
      <c r="G269" s="475" t="s">
        <v>1415</v>
      </c>
      <c r="H269" s="681" t="s">
        <v>1416</v>
      </c>
      <c r="I269" s="475" t="s">
        <v>1417</v>
      </c>
      <c r="J269" s="681" t="s">
        <v>1319</v>
      </c>
      <c r="K269" s="475" t="s">
        <v>1418</v>
      </c>
      <c r="L269" s="475" t="s">
        <v>1419</v>
      </c>
      <c r="M269" s="154" t="str">
        <f>'Данные по ТП'!C91</f>
        <v>ТМ-630/10</v>
      </c>
      <c r="N269" s="125" t="s">
        <v>1225</v>
      </c>
      <c r="O269" s="124" t="s">
        <v>5</v>
      </c>
      <c r="P269" s="126">
        <f>'Данные по ТП'!F91</f>
        <v>24642</v>
      </c>
    </row>
    <row r="270" spans="1:17 16384:16384" ht="19.5" thickBot="1" x14ac:dyDescent="0.25">
      <c r="A270" s="913"/>
      <c r="B270" s="903"/>
      <c r="C270" s="378">
        <v>1</v>
      </c>
      <c r="D270" s="161" t="s">
        <v>357</v>
      </c>
      <c r="E270" s="368"/>
      <c r="F270" s="655">
        <f>((O270*1.73*220*0.9)/1000)+((N270*1.73*220*0.9)/1000)+((M270*1.73*220*0.9)/1000)</f>
        <v>27.060659999999999</v>
      </c>
      <c r="G270" s="845">
        <v>248</v>
      </c>
      <c r="H270" s="845">
        <v>242</v>
      </c>
      <c r="I270" s="845">
        <v>243</v>
      </c>
      <c r="J270" s="845">
        <v>423</v>
      </c>
      <c r="K270" s="845">
        <v>425</v>
      </c>
      <c r="L270" s="845">
        <v>423</v>
      </c>
      <c r="M270" s="190">
        <v>11</v>
      </c>
      <c r="N270" s="190">
        <v>13</v>
      </c>
      <c r="O270" s="190">
        <v>55</v>
      </c>
      <c r="P270" s="190">
        <v>29</v>
      </c>
      <c r="XFD270">
        <f>SUM(M270:XFC270)</f>
        <v>108</v>
      </c>
    </row>
    <row r="271" spans="1:17 16384:16384" ht="19.5" thickBot="1" x14ac:dyDescent="0.25">
      <c r="A271" s="913"/>
      <c r="B271" s="903"/>
      <c r="C271" s="378">
        <v>2</v>
      </c>
      <c r="D271" s="161"/>
      <c r="E271" s="368"/>
      <c r="F271" s="655">
        <f t="shared" ref="F271:F283" si="32">((O271*1.73*220*0.9)/1000)+((N271*1.73*220*0.9)/1000)+((M271*1.73*220*0.9)/1000)</f>
        <v>0</v>
      </c>
      <c r="G271" s="846"/>
      <c r="H271" s="846"/>
      <c r="I271" s="846"/>
      <c r="J271" s="846"/>
      <c r="K271" s="846"/>
      <c r="L271" s="846"/>
      <c r="M271" s="190"/>
      <c r="N271" s="190"/>
      <c r="O271" s="190"/>
      <c r="P271" s="190"/>
    </row>
    <row r="272" spans="1:17 16384:16384" ht="19.5" thickBot="1" x14ac:dyDescent="0.25">
      <c r="A272" s="913"/>
      <c r="B272" s="903"/>
      <c r="C272" s="378">
        <v>3</v>
      </c>
      <c r="D272" s="161"/>
      <c r="E272" s="368"/>
      <c r="F272" s="655">
        <f t="shared" si="32"/>
        <v>0</v>
      </c>
      <c r="G272" s="655"/>
      <c r="H272" s="655"/>
      <c r="I272" s="655"/>
      <c r="J272" s="655"/>
      <c r="K272" s="655"/>
      <c r="L272" s="655"/>
      <c r="M272" s="190"/>
      <c r="N272" s="190"/>
      <c r="O272" s="190"/>
      <c r="P272" s="190"/>
    </row>
    <row r="273" spans="1:17 16384:16384" ht="19.5" thickBot="1" x14ac:dyDescent="0.25">
      <c r="A273" s="913"/>
      <c r="B273" s="903"/>
      <c r="C273" s="378">
        <v>4</v>
      </c>
      <c r="D273" s="161" t="s">
        <v>358</v>
      </c>
      <c r="E273" s="368"/>
      <c r="F273" s="655">
        <f t="shared" si="32"/>
        <v>65.082599999999999</v>
      </c>
      <c r="G273" s="655"/>
      <c r="H273" s="655"/>
      <c r="I273" s="655"/>
      <c r="J273" s="655"/>
      <c r="K273" s="655"/>
      <c r="L273" s="655"/>
      <c r="M273" s="190">
        <v>60</v>
      </c>
      <c r="N273" s="190">
        <v>55</v>
      </c>
      <c r="O273" s="190">
        <v>75</v>
      </c>
      <c r="P273" s="190">
        <v>20</v>
      </c>
      <c r="XFD273">
        <f>SUM(M273:XFC273)</f>
        <v>210</v>
      </c>
    </row>
    <row r="274" spans="1:17 16384:16384" ht="19.5" thickBot="1" x14ac:dyDescent="0.25">
      <c r="A274" s="913"/>
      <c r="B274" s="903"/>
      <c r="C274" s="378">
        <v>5</v>
      </c>
      <c r="D274" s="161"/>
      <c r="E274" s="368"/>
      <c r="F274" s="655">
        <f t="shared" si="32"/>
        <v>0</v>
      </c>
      <c r="G274" s="655"/>
      <c r="H274" s="655"/>
      <c r="I274" s="655"/>
      <c r="J274" s="655"/>
      <c r="K274" s="655"/>
      <c r="L274" s="655"/>
      <c r="M274" s="190"/>
      <c r="N274" s="190"/>
      <c r="O274" s="190"/>
      <c r="P274" s="190"/>
    </row>
    <row r="275" spans="1:17 16384:16384" ht="19.5" thickBot="1" x14ac:dyDescent="0.25">
      <c r="A275" s="913"/>
      <c r="B275" s="903"/>
      <c r="C275" s="378">
        <v>6</v>
      </c>
      <c r="D275" s="161" t="s">
        <v>359</v>
      </c>
      <c r="E275" s="368"/>
      <c r="F275" s="655">
        <f t="shared" si="32"/>
        <v>0</v>
      </c>
      <c r="G275" s="655"/>
      <c r="H275" s="655"/>
      <c r="I275" s="655"/>
      <c r="J275" s="655"/>
      <c r="K275" s="655"/>
      <c r="L275" s="655"/>
      <c r="M275" s="190">
        <v>0</v>
      </c>
      <c r="N275" s="190">
        <v>0</v>
      </c>
      <c r="O275" s="190">
        <v>0</v>
      </c>
      <c r="P275" s="190">
        <v>0</v>
      </c>
      <c r="XFD275">
        <f t="shared" ref="XFD275:XFD281" si="33">SUM(M275:XFC275)</f>
        <v>0</v>
      </c>
    </row>
    <row r="276" spans="1:17 16384:16384" ht="19.5" thickBot="1" x14ac:dyDescent="0.25">
      <c r="A276" s="913"/>
      <c r="B276" s="903"/>
      <c r="C276" s="378">
        <v>7</v>
      </c>
      <c r="D276" s="161" t="s">
        <v>360</v>
      </c>
      <c r="E276" s="368"/>
      <c r="F276" s="655">
        <f t="shared" si="32"/>
        <v>0</v>
      </c>
      <c r="G276" s="655"/>
      <c r="H276" s="655"/>
      <c r="I276" s="655"/>
      <c r="J276" s="655"/>
      <c r="K276" s="655"/>
      <c r="L276" s="655"/>
      <c r="M276" s="190">
        <v>0</v>
      </c>
      <c r="N276" s="190">
        <v>0</v>
      </c>
      <c r="O276" s="190">
        <v>0</v>
      </c>
      <c r="P276" s="190">
        <v>0</v>
      </c>
      <c r="XFD276">
        <f t="shared" si="33"/>
        <v>0</v>
      </c>
    </row>
    <row r="277" spans="1:17 16384:16384" ht="19.5" thickBot="1" x14ac:dyDescent="0.25">
      <c r="A277" s="913"/>
      <c r="B277" s="903"/>
      <c r="C277" s="378">
        <v>8</v>
      </c>
      <c r="D277" s="161" t="s">
        <v>361</v>
      </c>
      <c r="E277" s="368"/>
      <c r="F277" s="655">
        <f t="shared" si="32"/>
        <v>6.1657200000000003</v>
      </c>
      <c r="G277" s="655"/>
      <c r="H277" s="655"/>
      <c r="I277" s="655"/>
      <c r="J277" s="655"/>
      <c r="K277" s="655"/>
      <c r="L277" s="655"/>
      <c r="M277" s="190">
        <v>6</v>
      </c>
      <c r="N277" s="190">
        <v>4</v>
      </c>
      <c r="O277" s="190">
        <v>8</v>
      </c>
      <c r="P277" s="190">
        <v>3</v>
      </c>
      <c r="XFD277">
        <f t="shared" si="33"/>
        <v>21</v>
      </c>
    </row>
    <row r="278" spans="1:17 16384:16384" ht="19.5" thickBot="1" x14ac:dyDescent="0.25">
      <c r="A278" s="913"/>
      <c r="B278" s="903"/>
      <c r="C278" s="378">
        <v>21</v>
      </c>
      <c r="D278" s="161" t="s">
        <v>1575</v>
      </c>
      <c r="E278" s="368"/>
      <c r="F278" s="655">
        <f t="shared" si="32"/>
        <v>0</v>
      </c>
      <c r="G278" s="655"/>
      <c r="H278" s="655"/>
      <c r="I278" s="655"/>
      <c r="J278" s="655"/>
      <c r="K278" s="655"/>
      <c r="L278" s="655"/>
      <c r="M278" s="190">
        <v>0</v>
      </c>
      <c r="N278" s="728">
        <v>0</v>
      </c>
      <c r="O278" s="728">
        <v>0</v>
      </c>
      <c r="P278" s="728">
        <v>0</v>
      </c>
      <c r="XFD278">
        <f t="shared" si="33"/>
        <v>0</v>
      </c>
    </row>
    <row r="279" spans="1:17 16384:16384" ht="19.5" thickBot="1" x14ac:dyDescent="0.25">
      <c r="A279" s="913"/>
      <c r="B279" s="903"/>
      <c r="C279" s="378">
        <v>22</v>
      </c>
      <c r="D279" s="161" t="s">
        <v>362</v>
      </c>
      <c r="E279" s="368"/>
      <c r="F279" s="655">
        <f t="shared" si="32"/>
        <v>17.812079999999998</v>
      </c>
      <c r="G279" s="655"/>
      <c r="H279" s="655"/>
      <c r="I279" s="655"/>
      <c r="J279" s="655"/>
      <c r="K279" s="655"/>
      <c r="L279" s="655"/>
      <c r="M279" s="190">
        <v>13</v>
      </c>
      <c r="N279" s="190">
        <v>23</v>
      </c>
      <c r="O279" s="190">
        <v>16</v>
      </c>
      <c r="P279" s="190">
        <v>10</v>
      </c>
      <c r="XFD279">
        <f t="shared" si="33"/>
        <v>62</v>
      </c>
    </row>
    <row r="280" spans="1:17 16384:16384" ht="19.5" thickBot="1" x14ac:dyDescent="0.25">
      <c r="A280" s="913"/>
      <c r="B280" s="903"/>
      <c r="C280" s="378">
        <v>23</v>
      </c>
      <c r="D280" s="161"/>
      <c r="E280" s="368"/>
      <c r="F280" s="655">
        <f t="shared" si="32"/>
        <v>0</v>
      </c>
      <c r="G280" s="655"/>
      <c r="H280" s="655"/>
      <c r="I280" s="655"/>
      <c r="J280" s="655"/>
      <c r="K280" s="655"/>
      <c r="L280" s="655"/>
      <c r="M280" s="190"/>
      <c r="N280" s="190"/>
      <c r="O280" s="190"/>
      <c r="P280" s="190"/>
      <c r="XFD280">
        <f t="shared" si="33"/>
        <v>0</v>
      </c>
    </row>
    <row r="281" spans="1:17 16384:16384" ht="19.5" thickBot="1" x14ac:dyDescent="0.25">
      <c r="A281" s="913"/>
      <c r="B281" s="903"/>
      <c r="C281" s="378">
        <v>24</v>
      </c>
      <c r="D281" s="161" t="s">
        <v>363</v>
      </c>
      <c r="E281" s="368"/>
      <c r="F281" s="655">
        <f t="shared" si="32"/>
        <v>0</v>
      </c>
      <c r="G281" s="655"/>
      <c r="H281" s="655"/>
      <c r="I281" s="655"/>
      <c r="J281" s="655"/>
      <c r="K281" s="655"/>
      <c r="L281" s="655"/>
      <c r="M281" s="190">
        <v>0</v>
      </c>
      <c r="N281" s="190">
        <v>0</v>
      </c>
      <c r="O281" s="190">
        <v>0</v>
      </c>
      <c r="P281" s="190">
        <v>0</v>
      </c>
      <c r="XFD281">
        <f t="shared" si="33"/>
        <v>0</v>
      </c>
    </row>
    <row r="282" spans="1:17 16384:16384" ht="18" customHeight="1" thickBot="1" x14ac:dyDescent="0.25">
      <c r="A282" s="913"/>
      <c r="B282" s="903"/>
      <c r="C282" s="378"/>
      <c r="D282" s="161"/>
      <c r="E282" s="368"/>
      <c r="F282" s="655">
        <f t="shared" si="32"/>
        <v>0</v>
      </c>
      <c r="G282" s="655"/>
      <c r="H282" s="655"/>
      <c r="I282" s="655"/>
      <c r="J282" s="655"/>
      <c r="K282" s="655"/>
      <c r="L282" s="655"/>
      <c r="M282" s="341"/>
      <c r="N282" s="341"/>
      <c r="O282" s="341"/>
      <c r="P282" s="341"/>
    </row>
    <row r="283" spans="1:17 16384:16384" ht="19.5" thickBot="1" x14ac:dyDescent="0.25">
      <c r="A283" s="913"/>
      <c r="B283" s="903"/>
      <c r="C283" s="378"/>
      <c r="D283" s="161"/>
      <c r="E283" s="368"/>
      <c r="F283" s="655">
        <f t="shared" si="32"/>
        <v>0</v>
      </c>
      <c r="G283" s="655"/>
      <c r="H283" s="655"/>
      <c r="I283" s="655"/>
      <c r="J283" s="655"/>
      <c r="K283" s="655"/>
      <c r="L283" s="655"/>
      <c r="M283" s="341"/>
      <c r="N283" s="341"/>
      <c r="O283" s="341"/>
      <c r="P283" s="341"/>
      <c r="Q283" s="156"/>
    </row>
    <row r="284" spans="1:17 16384:16384" ht="18.75" thickBot="1" x14ac:dyDescent="0.3">
      <c r="A284" s="913"/>
      <c r="B284" s="903"/>
      <c r="C284" s="383"/>
      <c r="D284" s="182"/>
      <c r="E284" s="399"/>
      <c r="F284" s="399"/>
      <c r="G284" s="399"/>
      <c r="H284" s="399"/>
      <c r="I284" s="399"/>
      <c r="J284" s="399"/>
      <c r="K284" s="399"/>
      <c r="L284" s="399"/>
      <c r="M284" s="183"/>
      <c r="N284" s="182"/>
      <c r="O284" s="182"/>
      <c r="P284" s="182"/>
    </row>
    <row r="285" spans="1:17 16384:16384" ht="18.75" thickBot="1" x14ac:dyDescent="0.25">
      <c r="A285" s="913"/>
      <c r="B285" s="903"/>
      <c r="C285" s="378"/>
      <c r="D285" s="3" t="s">
        <v>1187</v>
      </c>
      <c r="E285" s="370"/>
      <c r="F285" s="370"/>
      <c r="G285" s="370"/>
      <c r="H285" s="370"/>
      <c r="I285" s="370"/>
      <c r="J285" s="370"/>
      <c r="K285" s="370"/>
      <c r="L285" s="370"/>
      <c r="M285" s="6">
        <f>SUM(M270:M284)</f>
        <v>90</v>
      </c>
      <c r="N285" s="6">
        <f>SUM(N270:N284)</f>
        <v>95</v>
      </c>
      <c r="O285" s="6">
        <f>SUM(O270:O284)</f>
        <v>154</v>
      </c>
      <c r="P285" s="6">
        <f>SUM(P270:P284)</f>
        <v>62</v>
      </c>
      <c r="XFD285">
        <f>SUM(M285:XFC285)</f>
        <v>401</v>
      </c>
    </row>
    <row r="286" spans="1:17 16384:16384" ht="19.5" thickBot="1" x14ac:dyDescent="0.25">
      <c r="A286" s="913"/>
      <c r="B286" s="903"/>
      <c r="C286" s="378"/>
      <c r="D286" s="3" t="s">
        <v>1188</v>
      </c>
      <c r="E286" s="370"/>
      <c r="F286" s="370"/>
      <c r="G286" s="370"/>
      <c r="H286" s="370"/>
      <c r="I286" s="370"/>
      <c r="J286" s="370"/>
      <c r="K286" s="370"/>
      <c r="L286" s="370"/>
      <c r="M286" s="130">
        <f t="shared" ref="M286:O286" si="34">(M285*1.73*220*0.9)/1000</f>
        <v>30.828600000000002</v>
      </c>
      <c r="N286" s="130">
        <f t="shared" si="34"/>
        <v>32.5413</v>
      </c>
      <c r="O286" s="130">
        <f t="shared" si="34"/>
        <v>52.751160000000006</v>
      </c>
      <c r="P286" s="131"/>
    </row>
    <row r="287" spans="1:17 16384:16384" ht="18.75" thickBot="1" x14ac:dyDescent="0.25">
      <c r="A287" s="913"/>
      <c r="B287" s="903"/>
      <c r="C287" s="378"/>
      <c r="D287" s="3" t="s">
        <v>1189</v>
      </c>
      <c r="E287" s="371"/>
      <c r="F287" s="371"/>
      <c r="G287" s="371"/>
      <c r="H287" s="371"/>
      <c r="I287" s="371"/>
      <c r="J287" s="371"/>
      <c r="K287" s="371"/>
      <c r="L287" s="371"/>
      <c r="M287" s="869">
        <f>(M286+N286+O286)</f>
        <v>116.12106</v>
      </c>
      <c r="N287" s="870"/>
      <c r="O287" s="870"/>
      <c r="P287" s="871"/>
    </row>
    <row r="288" spans="1:17 16384:16384" ht="19.5" thickBot="1" x14ac:dyDescent="0.25">
      <c r="A288" s="913"/>
      <c r="B288" s="903"/>
      <c r="C288" s="381"/>
      <c r="D288" s="898"/>
      <c r="E288" s="926"/>
      <c r="F288" s="926"/>
      <c r="G288" s="926"/>
      <c r="H288" s="926"/>
      <c r="I288" s="926"/>
      <c r="J288" s="926"/>
      <c r="K288" s="926"/>
      <c r="L288" s="926"/>
      <c r="M288" s="899"/>
      <c r="N288" s="899"/>
      <c r="O288" s="899"/>
      <c r="P288" s="900"/>
    </row>
    <row r="289" spans="1:18" ht="36.75" thickBot="1" x14ac:dyDescent="0.25">
      <c r="A289" s="913"/>
      <c r="B289" s="903"/>
      <c r="C289" s="364" t="s">
        <v>1309</v>
      </c>
      <c r="D289" s="123" t="s">
        <v>1200</v>
      </c>
      <c r="E289" s="367" t="s">
        <v>1308</v>
      </c>
      <c r="F289" s="475" t="s">
        <v>1381</v>
      </c>
      <c r="G289" s="475" t="s">
        <v>1415</v>
      </c>
      <c r="H289" s="681" t="s">
        <v>1416</v>
      </c>
      <c r="I289" s="475" t="s">
        <v>1417</v>
      </c>
      <c r="J289" s="681" t="s">
        <v>1319</v>
      </c>
      <c r="K289" s="475" t="s">
        <v>1418</v>
      </c>
      <c r="L289" s="475" t="s">
        <v>1419</v>
      </c>
      <c r="M289" s="154" t="str">
        <f>'Данные по ТП'!C92</f>
        <v>ТМ-630/10</v>
      </c>
      <c r="N289" s="125" t="s">
        <v>1225</v>
      </c>
      <c r="O289" s="124" t="s">
        <v>5</v>
      </c>
      <c r="P289" s="126">
        <f>'Данные по ТП'!F92</f>
        <v>37481</v>
      </c>
    </row>
    <row r="290" spans="1:18" ht="19.5" thickBot="1" x14ac:dyDescent="0.25">
      <c r="A290" s="913"/>
      <c r="B290" s="903"/>
      <c r="C290" s="378">
        <v>9</v>
      </c>
      <c r="D290" s="161"/>
      <c r="E290" s="368"/>
      <c r="F290" s="655">
        <f>((O290*1.73*220*0.9)/1000)+((N290*1.73*220*0.9)/1000)+((M290*1.73*220*0.9)/1000)</f>
        <v>0</v>
      </c>
      <c r="G290" s="845">
        <v>243</v>
      </c>
      <c r="H290" s="845">
        <v>244</v>
      </c>
      <c r="I290" s="845">
        <v>244</v>
      </c>
      <c r="J290" s="845">
        <v>418</v>
      </c>
      <c r="K290" s="845">
        <v>424</v>
      </c>
      <c r="L290" s="845">
        <v>423</v>
      </c>
      <c r="M290" s="190"/>
      <c r="N290" s="190"/>
      <c r="O290" s="190"/>
      <c r="P290" s="190"/>
    </row>
    <row r="291" spans="1:18" ht="19.5" thickBot="1" x14ac:dyDescent="0.25">
      <c r="A291" s="913"/>
      <c r="B291" s="903"/>
      <c r="C291" s="378">
        <v>10</v>
      </c>
      <c r="D291" s="161" t="s">
        <v>967</v>
      </c>
      <c r="E291" s="368"/>
      <c r="F291" s="655">
        <f t="shared" ref="F291:F303" si="35">((O291*1.73*220*0.9)/1000)+((N291*1.73*220*0.9)/1000)+((M291*1.73*220*0.9)/1000)</f>
        <v>10.618740000000001</v>
      </c>
      <c r="G291" s="846"/>
      <c r="H291" s="846"/>
      <c r="I291" s="846"/>
      <c r="J291" s="846"/>
      <c r="K291" s="846"/>
      <c r="L291" s="846"/>
      <c r="M291" s="190">
        <v>17</v>
      </c>
      <c r="N291" s="190">
        <v>5</v>
      </c>
      <c r="O291" s="190">
        <v>9</v>
      </c>
      <c r="P291" s="190">
        <v>5</v>
      </c>
    </row>
    <row r="292" spans="1:18" ht="19.5" thickBot="1" x14ac:dyDescent="0.25">
      <c r="A292" s="913"/>
      <c r="B292" s="903"/>
      <c r="C292" s="378">
        <v>11</v>
      </c>
      <c r="D292" s="161"/>
      <c r="E292" s="368"/>
      <c r="F292" s="655">
        <f t="shared" si="35"/>
        <v>0</v>
      </c>
      <c r="G292" s="655"/>
      <c r="H292" s="655"/>
      <c r="I292" s="655"/>
      <c r="J292" s="655"/>
      <c r="K292" s="655"/>
      <c r="L292" s="655"/>
      <c r="M292" s="190"/>
      <c r="N292" s="190"/>
      <c r="O292" s="190"/>
      <c r="P292" s="190"/>
    </row>
    <row r="293" spans="1:18" ht="19.5" thickBot="1" x14ac:dyDescent="0.25">
      <c r="A293" s="913"/>
      <c r="B293" s="903"/>
      <c r="C293" s="378">
        <v>12</v>
      </c>
      <c r="D293" s="161" t="s">
        <v>364</v>
      </c>
      <c r="E293" s="368"/>
      <c r="F293" s="655">
        <f t="shared" si="35"/>
        <v>18.154620000000001</v>
      </c>
      <c r="G293" s="655"/>
      <c r="H293" s="655"/>
      <c r="I293" s="655"/>
      <c r="J293" s="655"/>
      <c r="K293" s="655"/>
      <c r="L293" s="655"/>
      <c r="M293" s="190">
        <v>10</v>
      </c>
      <c r="N293" s="190">
        <v>25</v>
      </c>
      <c r="O293" s="190">
        <v>18</v>
      </c>
      <c r="P293" s="190">
        <v>10</v>
      </c>
    </row>
    <row r="294" spans="1:18" ht="19.5" thickBot="1" x14ac:dyDescent="0.25">
      <c r="A294" s="913"/>
      <c r="B294" s="903"/>
      <c r="C294" s="378">
        <v>13</v>
      </c>
      <c r="D294" s="161" t="s">
        <v>365</v>
      </c>
      <c r="E294" s="368"/>
      <c r="F294" s="655">
        <f t="shared" si="35"/>
        <v>0</v>
      </c>
      <c r="G294" s="655"/>
      <c r="H294" s="655"/>
      <c r="I294" s="655"/>
      <c r="J294" s="655"/>
      <c r="K294" s="655"/>
      <c r="L294" s="655"/>
      <c r="M294" s="190">
        <v>0</v>
      </c>
      <c r="N294" s="190">
        <v>0</v>
      </c>
      <c r="O294" s="190">
        <v>0</v>
      </c>
      <c r="P294" s="190">
        <v>0</v>
      </c>
    </row>
    <row r="295" spans="1:18" ht="19.5" thickBot="1" x14ac:dyDescent="0.25">
      <c r="A295" s="913"/>
      <c r="B295" s="903"/>
      <c r="C295" s="378">
        <v>14</v>
      </c>
      <c r="D295" s="161" t="s">
        <v>366</v>
      </c>
      <c r="E295" s="368"/>
      <c r="F295" s="655">
        <f t="shared" si="35"/>
        <v>90.43056</v>
      </c>
      <c r="G295" s="655"/>
      <c r="H295" s="655"/>
      <c r="I295" s="655"/>
      <c r="J295" s="655"/>
      <c r="K295" s="655"/>
      <c r="L295" s="655"/>
      <c r="M295" s="190">
        <v>115</v>
      </c>
      <c r="N295" s="190">
        <v>66</v>
      </c>
      <c r="O295" s="190">
        <v>83</v>
      </c>
      <c r="P295" s="190">
        <v>25</v>
      </c>
    </row>
    <row r="296" spans="1:18" ht="19.5" thickBot="1" x14ac:dyDescent="0.25">
      <c r="A296" s="913"/>
      <c r="B296" s="903"/>
      <c r="C296" s="378">
        <v>15</v>
      </c>
      <c r="D296" s="161" t="s">
        <v>367</v>
      </c>
      <c r="E296" s="368"/>
      <c r="F296" s="655">
        <f t="shared" si="35"/>
        <v>83.922300000000007</v>
      </c>
      <c r="G296" s="655"/>
      <c r="H296" s="655"/>
      <c r="I296" s="655"/>
      <c r="J296" s="655"/>
      <c r="K296" s="655"/>
      <c r="L296" s="655"/>
      <c r="M296" s="190">
        <v>95</v>
      </c>
      <c r="N296" s="190">
        <v>70</v>
      </c>
      <c r="O296" s="190">
        <v>80</v>
      </c>
      <c r="P296" s="190">
        <v>20</v>
      </c>
    </row>
    <row r="297" spans="1:18" ht="19.5" thickBot="1" x14ac:dyDescent="0.25">
      <c r="A297" s="913"/>
      <c r="B297" s="903"/>
      <c r="C297" s="378">
        <v>16</v>
      </c>
      <c r="D297" s="161"/>
      <c r="E297" s="368"/>
      <c r="F297" s="655">
        <f t="shared" si="35"/>
        <v>0</v>
      </c>
      <c r="G297" s="655"/>
      <c r="H297" s="655"/>
      <c r="I297" s="655"/>
      <c r="J297" s="655"/>
      <c r="K297" s="655"/>
      <c r="L297" s="655"/>
      <c r="M297" s="190"/>
      <c r="N297" s="190"/>
      <c r="O297" s="190"/>
      <c r="P297" s="190"/>
      <c r="Q297" s="200"/>
      <c r="R297" s="100"/>
    </row>
    <row r="298" spans="1:18" ht="19.5" thickBot="1" x14ac:dyDescent="0.25">
      <c r="A298" s="913"/>
      <c r="B298" s="903"/>
      <c r="C298" s="378">
        <v>17</v>
      </c>
      <c r="D298" s="161"/>
      <c r="E298" s="368"/>
      <c r="F298" s="655">
        <f t="shared" si="35"/>
        <v>0</v>
      </c>
      <c r="G298" s="655"/>
      <c r="H298" s="655"/>
      <c r="I298" s="655"/>
      <c r="J298" s="655"/>
      <c r="K298" s="655"/>
      <c r="L298" s="655"/>
      <c r="M298" s="190"/>
      <c r="N298" s="190"/>
      <c r="O298" s="190"/>
      <c r="P298" s="190"/>
      <c r="R298" s="100"/>
    </row>
    <row r="299" spans="1:18" ht="19.5" thickBot="1" x14ac:dyDescent="0.25">
      <c r="A299" s="913"/>
      <c r="B299" s="903"/>
      <c r="C299" s="378">
        <v>18</v>
      </c>
      <c r="D299" s="161" t="s">
        <v>368</v>
      </c>
      <c r="E299" s="368"/>
      <c r="F299" s="655">
        <f t="shared" si="35"/>
        <v>0</v>
      </c>
      <c r="G299" s="655"/>
      <c r="H299" s="655"/>
      <c r="I299" s="655"/>
      <c r="J299" s="655"/>
      <c r="K299" s="655"/>
      <c r="L299" s="655"/>
      <c r="M299" s="190">
        <v>0</v>
      </c>
      <c r="N299" s="190">
        <v>0</v>
      </c>
      <c r="O299" s="190">
        <v>0</v>
      </c>
      <c r="P299" s="190">
        <v>0</v>
      </c>
    </row>
    <row r="300" spans="1:18" ht="19.5" thickBot="1" x14ac:dyDescent="0.25">
      <c r="A300" s="913"/>
      <c r="B300" s="903"/>
      <c r="C300" s="378">
        <v>19</v>
      </c>
      <c r="D300" s="161" t="s">
        <v>1576</v>
      </c>
      <c r="E300" s="368"/>
      <c r="F300" s="655">
        <f t="shared" si="35"/>
        <v>0</v>
      </c>
      <c r="G300" s="655"/>
      <c r="H300" s="655"/>
      <c r="I300" s="655"/>
      <c r="J300" s="655"/>
      <c r="K300" s="655"/>
      <c r="L300" s="655"/>
      <c r="M300" s="190">
        <v>0</v>
      </c>
      <c r="N300" s="190">
        <v>0</v>
      </c>
      <c r="O300" s="190">
        <v>0</v>
      </c>
      <c r="P300" s="190">
        <v>0</v>
      </c>
    </row>
    <row r="301" spans="1:18" ht="19.5" thickBot="1" x14ac:dyDescent="0.25">
      <c r="A301" s="913"/>
      <c r="B301" s="903"/>
      <c r="C301" s="378">
        <v>20</v>
      </c>
      <c r="D301" s="161" t="s">
        <v>369</v>
      </c>
      <c r="E301" s="368"/>
      <c r="F301" s="655">
        <f t="shared" si="35"/>
        <v>15.75684</v>
      </c>
      <c r="G301" s="655"/>
      <c r="H301" s="655"/>
      <c r="I301" s="655"/>
      <c r="J301" s="655"/>
      <c r="K301" s="655"/>
      <c r="L301" s="655"/>
      <c r="M301" s="190">
        <v>13</v>
      </c>
      <c r="N301" s="190">
        <v>18</v>
      </c>
      <c r="O301" s="190">
        <v>15</v>
      </c>
      <c r="P301" s="190">
        <v>6</v>
      </c>
    </row>
    <row r="302" spans="1:18" ht="17.25" customHeight="1" thickBot="1" x14ac:dyDescent="0.25">
      <c r="A302" s="913"/>
      <c r="B302" s="903"/>
      <c r="C302" s="378"/>
      <c r="D302" s="161"/>
      <c r="E302" s="368"/>
      <c r="F302" s="655">
        <f t="shared" si="35"/>
        <v>0</v>
      </c>
      <c r="G302" s="655"/>
      <c r="H302" s="655"/>
      <c r="I302" s="655"/>
      <c r="J302" s="655"/>
      <c r="K302" s="655"/>
      <c r="L302" s="655"/>
      <c r="M302" s="341"/>
      <c r="N302" s="341"/>
      <c r="O302" s="341"/>
      <c r="P302" s="341"/>
    </row>
    <row r="303" spans="1:18" ht="19.5" thickBot="1" x14ac:dyDescent="0.25">
      <c r="A303" s="913"/>
      <c r="B303" s="903"/>
      <c r="C303" s="378"/>
      <c r="D303" s="161"/>
      <c r="E303" s="368"/>
      <c r="F303" s="655">
        <f t="shared" si="35"/>
        <v>0</v>
      </c>
      <c r="G303" s="655"/>
      <c r="H303" s="655"/>
      <c r="I303" s="655"/>
      <c r="J303" s="655"/>
      <c r="K303" s="655"/>
      <c r="L303" s="655"/>
      <c r="M303" s="341"/>
      <c r="N303" s="341"/>
      <c r="O303" s="341"/>
      <c r="P303" s="341"/>
      <c r="Q303" s="156"/>
    </row>
    <row r="304" spans="1:18" ht="18.75" thickBot="1" x14ac:dyDescent="0.3">
      <c r="A304" s="913"/>
      <c r="B304" s="903"/>
      <c r="C304" s="383"/>
      <c r="D304" s="182"/>
      <c r="E304" s="399"/>
      <c r="F304" s="399"/>
      <c r="G304" s="399"/>
      <c r="H304" s="399"/>
      <c r="I304" s="399"/>
      <c r="J304" s="399"/>
      <c r="K304" s="399"/>
      <c r="L304" s="399"/>
      <c r="M304" s="183"/>
      <c r="N304" s="182"/>
      <c r="O304" s="182"/>
      <c r="P304" s="182"/>
    </row>
    <row r="305" spans="1:63" ht="19.5" thickBot="1" x14ac:dyDescent="0.25">
      <c r="A305" s="913"/>
      <c r="B305" s="903"/>
      <c r="C305" s="378"/>
      <c r="D305" s="3" t="s">
        <v>1186</v>
      </c>
      <c r="E305" s="370"/>
      <c r="F305" s="370"/>
      <c r="G305" s="370"/>
      <c r="H305" s="370"/>
      <c r="I305" s="370"/>
      <c r="J305" s="370"/>
      <c r="K305" s="370"/>
      <c r="L305" s="370"/>
      <c r="M305" s="7">
        <f>SUM(M293:M304)</f>
        <v>233</v>
      </c>
      <c r="N305" s="7">
        <f>SUM(N293:N304)</f>
        <v>179</v>
      </c>
      <c r="O305" s="7">
        <f>SUM(O293:O304)</f>
        <v>196</v>
      </c>
      <c r="P305" s="7">
        <f>SUM(P293:P304)</f>
        <v>61</v>
      </c>
    </row>
    <row r="306" spans="1:63" ht="19.5" thickBot="1" x14ac:dyDescent="0.25">
      <c r="A306" s="914"/>
      <c r="B306" s="904"/>
      <c r="C306" s="378"/>
      <c r="D306" s="3" t="s">
        <v>1188</v>
      </c>
      <c r="E306" s="370"/>
      <c r="F306" s="370"/>
      <c r="G306" s="370"/>
      <c r="H306" s="370"/>
      <c r="I306" s="370"/>
      <c r="J306" s="370"/>
      <c r="K306" s="370"/>
      <c r="L306" s="370"/>
      <c r="M306" s="130">
        <f t="shared" ref="M306:O306" si="36">(M305*1.73*220*0.9)/1000</f>
        <v>79.811819999999997</v>
      </c>
      <c r="N306" s="130">
        <f t="shared" si="36"/>
        <v>61.314660000000011</v>
      </c>
      <c r="O306" s="130">
        <f t="shared" si="36"/>
        <v>67.137839999999997</v>
      </c>
      <c r="P306" s="131"/>
    </row>
    <row r="307" spans="1:63" s="99" customFormat="1" ht="19.5" thickBot="1" x14ac:dyDescent="0.35">
      <c r="C307" s="378"/>
      <c r="D307" s="3" t="s">
        <v>1190</v>
      </c>
      <c r="E307" s="371"/>
      <c r="F307" s="371"/>
      <c r="G307" s="371"/>
      <c r="H307" s="371"/>
      <c r="I307" s="371"/>
      <c r="J307" s="371"/>
      <c r="K307" s="371"/>
      <c r="L307" s="371"/>
      <c r="M307" s="869">
        <f>(M306+N306+O306)</f>
        <v>208.26432</v>
      </c>
      <c r="N307" s="870"/>
      <c r="O307" s="870"/>
      <c r="P307" s="871"/>
      <c r="Q307" s="191"/>
      <c r="BK307" s="201" t="s">
        <v>300</v>
      </c>
    </row>
    <row r="308" spans="1:63" s="99" customFormat="1" ht="19.5" thickBot="1" x14ac:dyDescent="0.25">
      <c r="C308" s="415"/>
      <c r="D308" s="37" t="s">
        <v>53</v>
      </c>
      <c r="E308" s="412"/>
      <c r="F308" s="412"/>
      <c r="G308" s="412"/>
      <c r="H308" s="412"/>
      <c r="I308" s="412"/>
      <c r="J308" s="412"/>
      <c r="K308" s="412"/>
      <c r="L308" s="412"/>
      <c r="M308" s="52">
        <f>M305+M285</f>
        <v>323</v>
      </c>
      <c r="N308" s="52">
        <f>N305+N285</f>
        <v>274</v>
      </c>
      <c r="O308" s="52">
        <f>O305+O285</f>
        <v>350</v>
      </c>
      <c r="P308" s="52">
        <f>P305+P285</f>
        <v>123</v>
      </c>
      <c r="Q308" s="191"/>
    </row>
    <row r="309" spans="1:63" s="99" customFormat="1" x14ac:dyDescent="0.25">
      <c r="C309" s="365"/>
      <c r="E309" s="365"/>
      <c r="F309" s="365"/>
      <c r="G309" s="365"/>
      <c r="H309" s="365"/>
      <c r="I309" s="365"/>
      <c r="J309" s="365"/>
      <c r="K309" s="365"/>
      <c r="L309" s="365"/>
      <c r="M309" s="160"/>
      <c r="Q309" s="191"/>
    </row>
    <row r="310" spans="1:63" s="99" customFormat="1" ht="25.5" x14ac:dyDescent="0.25">
      <c r="C310" s="365"/>
      <c r="D310" s="598" t="str">
        <f>HYPERLINK("#Оглавление!h9","&lt;&lt;&lt;&lt;&lt;")</f>
        <v>&lt;&lt;&lt;&lt;&lt;</v>
      </c>
      <c r="E310" s="365"/>
      <c r="F310" s="365"/>
      <c r="G310" s="365"/>
      <c r="H310" s="365"/>
      <c r="I310" s="365"/>
      <c r="J310" s="365"/>
      <c r="K310" s="365"/>
      <c r="L310" s="365"/>
      <c r="M310" s="160"/>
      <c r="Q310" s="191"/>
    </row>
    <row r="311" spans="1:63" s="99" customFormat="1" x14ac:dyDescent="0.25">
      <c r="C311" s="365"/>
      <c r="E311" s="365"/>
      <c r="F311" s="365"/>
      <c r="G311" s="365"/>
      <c r="H311" s="365"/>
      <c r="I311" s="365"/>
      <c r="J311" s="365"/>
      <c r="K311" s="365"/>
      <c r="L311" s="365"/>
      <c r="M311" s="160"/>
      <c r="Q311" s="191"/>
    </row>
    <row r="312" spans="1:63" s="99" customFormat="1" x14ac:dyDescent="0.25">
      <c r="C312" s="365"/>
      <c r="E312" s="365"/>
      <c r="F312" s="365"/>
      <c r="G312" s="365"/>
      <c r="H312" s="365"/>
      <c r="I312" s="365"/>
      <c r="J312" s="365"/>
      <c r="K312" s="365"/>
      <c r="L312" s="365"/>
      <c r="M312" s="160"/>
      <c r="Q312" s="191"/>
    </row>
    <row r="313" spans="1:63" s="99" customFormat="1" x14ac:dyDescent="0.25">
      <c r="C313" s="365"/>
      <c r="E313" s="365"/>
      <c r="F313" s="365"/>
      <c r="G313" s="365"/>
      <c r="H313" s="365"/>
      <c r="I313" s="365"/>
      <c r="J313" s="365"/>
      <c r="K313" s="365"/>
      <c r="L313" s="365"/>
      <c r="M313" s="160"/>
      <c r="Q313" s="191"/>
    </row>
    <row r="314" spans="1:63" s="99" customFormat="1" x14ac:dyDescent="0.25">
      <c r="C314" s="365"/>
      <c r="E314" s="365"/>
      <c r="F314" s="365"/>
      <c r="G314" s="365"/>
      <c r="H314" s="365"/>
      <c r="I314" s="365"/>
      <c r="J314" s="365"/>
      <c r="K314" s="365"/>
      <c r="L314" s="365"/>
      <c r="M314" s="160"/>
      <c r="Q314" s="191"/>
    </row>
    <row r="315" spans="1:63" s="99" customFormat="1" x14ac:dyDescent="0.25">
      <c r="C315" s="365"/>
      <c r="E315" s="365"/>
      <c r="F315" s="365"/>
      <c r="G315" s="365"/>
      <c r="H315" s="365"/>
      <c r="I315" s="365"/>
      <c r="J315" s="365"/>
      <c r="K315" s="365"/>
      <c r="L315" s="365"/>
      <c r="M315" s="160"/>
      <c r="Q315" s="191"/>
    </row>
    <row r="316" spans="1:63" s="99" customFormat="1" x14ac:dyDescent="0.25">
      <c r="C316" s="365"/>
      <c r="E316" s="365"/>
      <c r="F316" s="365"/>
      <c r="G316" s="365"/>
      <c r="H316" s="365"/>
      <c r="I316" s="365"/>
      <c r="J316" s="365"/>
      <c r="K316" s="365"/>
      <c r="L316" s="365"/>
      <c r="M316" s="160"/>
      <c r="Q316" s="191"/>
    </row>
    <row r="317" spans="1:63" s="99" customFormat="1" x14ac:dyDescent="0.25">
      <c r="C317" s="365"/>
      <c r="E317" s="365"/>
      <c r="F317" s="365"/>
      <c r="G317" s="365"/>
      <c r="H317" s="365"/>
      <c r="I317" s="365"/>
      <c r="J317" s="365"/>
      <c r="K317" s="365"/>
      <c r="L317" s="365"/>
      <c r="M317" s="160"/>
      <c r="Q317" s="191"/>
    </row>
    <row r="318" spans="1:63" s="99" customFormat="1" x14ac:dyDescent="0.25">
      <c r="C318" s="365"/>
      <c r="E318" s="365"/>
      <c r="F318" s="365"/>
      <c r="G318" s="365"/>
      <c r="H318" s="365"/>
      <c r="I318" s="365"/>
      <c r="J318" s="365"/>
      <c r="K318" s="365"/>
      <c r="L318" s="365"/>
      <c r="M318" s="160"/>
      <c r="Q318" s="191"/>
    </row>
    <row r="319" spans="1:63" s="99" customFormat="1" x14ac:dyDescent="0.25">
      <c r="C319" s="365"/>
      <c r="E319" s="365"/>
      <c r="F319" s="365"/>
      <c r="G319" s="365"/>
      <c r="H319" s="365"/>
      <c r="I319" s="365"/>
      <c r="J319" s="365"/>
      <c r="K319" s="365"/>
      <c r="L319" s="365"/>
      <c r="M319" s="160"/>
      <c r="Q319" s="191"/>
    </row>
    <row r="320" spans="1:63" s="99" customFormat="1" x14ac:dyDescent="0.25">
      <c r="C320" s="365"/>
      <c r="E320" s="365"/>
      <c r="F320" s="365"/>
      <c r="G320" s="365"/>
      <c r="H320" s="365"/>
      <c r="I320" s="365"/>
      <c r="J320" s="365"/>
      <c r="K320" s="365"/>
      <c r="L320" s="365"/>
      <c r="M320" s="160"/>
      <c r="Q320" s="191"/>
    </row>
    <row r="321" spans="3:17" s="99" customFormat="1" x14ac:dyDescent="0.25">
      <c r="C321" s="365"/>
      <c r="E321" s="365"/>
      <c r="F321" s="365"/>
      <c r="G321" s="365"/>
      <c r="H321" s="365"/>
      <c r="I321" s="365"/>
      <c r="J321" s="365"/>
      <c r="K321" s="365"/>
      <c r="L321" s="365"/>
      <c r="M321" s="160"/>
      <c r="Q321" s="191"/>
    </row>
    <row r="322" spans="3:17" s="99" customFormat="1" x14ac:dyDescent="0.25">
      <c r="C322" s="365"/>
      <c r="E322" s="365"/>
      <c r="F322" s="365"/>
      <c r="G322" s="365"/>
      <c r="H322" s="365"/>
      <c r="I322" s="365"/>
      <c r="J322" s="365"/>
      <c r="K322" s="365"/>
      <c r="L322" s="365"/>
      <c r="M322" s="160"/>
      <c r="Q322" s="191"/>
    </row>
    <row r="323" spans="3:17" s="99" customFormat="1" x14ac:dyDescent="0.25">
      <c r="C323" s="365"/>
      <c r="E323" s="365"/>
      <c r="F323" s="365"/>
      <c r="G323" s="365"/>
      <c r="H323" s="365"/>
      <c r="I323" s="365"/>
      <c r="J323" s="365"/>
      <c r="K323" s="365"/>
      <c r="L323" s="365"/>
      <c r="M323" s="160"/>
      <c r="Q323" s="191"/>
    </row>
    <row r="324" spans="3:17" s="99" customFormat="1" x14ac:dyDescent="0.25">
      <c r="C324" s="365"/>
      <c r="E324" s="365"/>
      <c r="F324" s="365"/>
      <c r="G324" s="365"/>
      <c r="H324" s="365"/>
      <c r="I324" s="365"/>
      <c r="J324" s="365"/>
      <c r="K324" s="365"/>
      <c r="L324" s="365"/>
      <c r="M324" s="160"/>
      <c r="Q324" s="191"/>
    </row>
    <row r="325" spans="3:17" s="99" customFormat="1" x14ac:dyDescent="0.25">
      <c r="C325" s="365"/>
      <c r="E325" s="365"/>
      <c r="F325" s="365"/>
      <c r="G325" s="365"/>
      <c r="H325" s="365"/>
      <c r="I325" s="365"/>
      <c r="J325" s="365"/>
      <c r="K325" s="365"/>
      <c r="L325" s="365"/>
      <c r="M325" s="160"/>
      <c r="Q325" s="191"/>
    </row>
    <row r="326" spans="3:17" s="99" customFormat="1" x14ac:dyDescent="0.25">
      <c r="C326" s="365"/>
      <c r="E326" s="365"/>
      <c r="F326" s="365"/>
      <c r="G326" s="365"/>
      <c r="H326" s="365"/>
      <c r="I326" s="365"/>
      <c r="J326" s="365"/>
      <c r="K326" s="365"/>
      <c r="L326" s="365"/>
      <c r="M326" s="160"/>
      <c r="Q326" s="191"/>
    </row>
    <row r="327" spans="3:17" s="99" customFormat="1" x14ac:dyDescent="0.25">
      <c r="C327" s="365"/>
      <c r="E327" s="365"/>
      <c r="F327" s="365"/>
      <c r="G327" s="365"/>
      <c r="H327" s="365"/>
      <c r="I327" s="365"/>
      <c r="J327" s="365"/>
      <c r="K327" s="365"/>
      <c r="L327" s="365"/>
      <c r="M327" s="160"/>
      <c r="Q327" s="191"/>
    </row>
    <row r="328" spans="3:17" s="99" customFormat="1" x14ac:dyDescent="0.25">
      <c r="C328" s="365"/>
      <c r="E328" s="365"/>
      <c r="F328" s="365"/>
      <c r="G328" s="365"/>
      <c r="H328" s="365"/>
      <c r="I328" s="365"/>
      <c r="J328" s="365"/>
      <c r="K328" s="365"/>
      <c r="L328" s="365"/>
      <c r="M328" s="160"/>
      <c r="Q328" s="191"/>
    </row>
    <row r="329" spans="3:17" s="99" customFormat="1" x14ac:dyDescent="0.25">
      <c r="C329" s="365"/>
      <c r="E329" s="365"/>
      <c r="F329" s="365"/>
      <c r="G329" s="365"/>
      <c r="H329" s="365"/>
      <c r="I329" s="365"/>
      <c r="J329" s="365"/>
      <c r="K329" s="365"/>
      <c r="L329" s="365"/>
      <c r="M329" s="160"/>
      <c r="Q329" s="191"/>
    </row>
    <row r="330" spans="3:17" s="99" customFormat="1" x14ac:dyDescent="0.25">
      <c r="C330" s="365"/>
      <c r="E330" s="365"/>
      <c r="F330" s="365"/>
      <c r="G330" s="365"/>
      <c r="H330" s="365"/>
      <c r="I330" s="365"/>
      <c r="J330" s="365"/>
      <c r="K330" s="365"/>
      <c r="L330" s="365"/>
      <c r="M330" s="160"/>
      <c r="Q330" s="191"/>
    </row>
    <row r="331" spans="3:17" s="99" customFormat="1" x14ac:dyDescent="0.25">
      <c r="C331" s="365"/>
      <c r="E331" s="365"/>
      <c r="F331" s="365"/>
      <c r="G331" s="365"/>
      <c r="H331" s="365"/>
      <c r="I331" s="365"/>
      <c r="J331" s="365"/>
      <c r="K331" s="365"/>
      <c r="L331" s="365"/>
      <c r="M331" s="160"/>
      <c r="Q331" s="191"/>
    </row>
    <row r="332" spans="3:17" s="99" customFormat="1" x14ac:dyDescent="0.25">
      <c r="C332" s="365"/>
      <c r="E332" s="365"/>
      <c r="F332" s="365"/>
      <c r="G332" s="365"/>
      <c r="H332" s="365"/>
      <c r="I332" s="365"/>
      <c r="J332" s="365"/>
      <c r="K332" s="365"/>
      <c r="L332" s="365"/>
      <c r="M332" s="160"/>
      <c r="Q332" s="191"/>
    </row>
    <row r="333" spans="3:17" s="99" customFormat="1" x14ac:dyDescent="0.25">
      <c r="C333" s="365"/>
      <c r="E333" s="365"/>
      <c r="F333" s="365"/>
      <c r="G333" s="365"/>
      <c r="H333" s="365"/>
      <c r="I333" s="365"/>
      <c r="J333" s="365"/>
      <c r="K333" s="365"/>
      <c r="L333" s="365"/>
      <c r="M333" s="160"/>
      <c r="Q333" s="191"/>
    </row>
    <row r="334" spans="3:17" s="99" customFormat="1" x14ac:dyDescent="0.25">
      <c r="C334" s="365"/>
      <c r="E334" s="365"/>
      <c r="F334" s="365"/>
      <c r="G334" s="365"/>
      <c r="H334" s="365"/>
      <c r="I334" s="365"/>
      <c r="J334" s="365"/>
      <c r="K334" s="365"/>
      <c r="L334" s="365"/>
      <c r="M334" s="160"/>
      <c r="Q334" s="191"/>
    </row>
    <row r="335" spans="3:17" s="99" customFormat="1" x14ac:dyDescent="0.25">
      <c r="C335" s="365"/>
      <c r="E335" s="365"/>
      <c r="F335" s="365"/>
      <c r="G335" s="365"/>
      <c r="H335" s="365"/>
      <c r="I335" s="365"/>
      <c r="J335" s="365"/>
      <c r="K335" s="365"/>
      <c r="L335" s="365"/>
      <c r="M335" s="160"/>
      <c r="Q335" s="191"/>
    </row>
    <row r="336" spans="3:17" s="99" customFormat="1" x14ac:dyDescent="0.25">
      <c r="C336" s="365"/>
      <c r="E336" s="365"/>
      <c r="F336" s="365"/>
      <c r="G336" s="365"/>
      <c r="H336" s="365"/>
      <c r="I336" s="365"/>
      <c r="J336" s="365"/>
      <c r="K336" s="365"/>
      <c r="L336" s="365"/>
      <c r="M336" s="160"/>
      <c r="Q336" s="191"/>
    </row>
    <row r="337" spans="3:17" s="99" customFormat="1" x14ac:dyDescent="0.25">
      <c r="C337" s="365"/>
      <c r="E337" s="365"/>
      <c r="F337" s="365"/>
      <c r="G337" s="365"/>
      <c r="H337" s="365"/>
      <c r="I337" s="365"/>
      <c r="J337" s="365"/>
      <c r="K337" s="365"/>
      <c r="L337" s="365"/>
      <c r="M337" s="160"/>
      <c r="Q337" s="191"/>
    </row>
    <row r="338" spans="3:17" s="99" customFormat="1" x14ac:dyDescent="0.25">
      <c r="C338" s="365"/>
      <c r="E338" s="365"/>
      <c r="F338" s="365"/>
      <c r="G338" s="365"/>
      <c r="H338" s="365"/>
      <c r="I338" s="365"/>
      <c r="J338" s="365"/>
      <c r="K338" s="365"/>
      <c r="L338" s="365"/>
      <c r="M338" s="160"/>
      <c r="Q338" s="191"/>
    </row>
    <row r="339" spans="3:17" s="99" customFormat="1" x14ac:dyDescent="0.25">
      <c r="C339" s="365"/>
      <c r="E339" s="365"/>
      <c r="F339" s="365"/>
      <c r="G339" s="365"/>
      <c r="H339" s="365"/>
      <c r="I339" s="365"/>
      <c r="J339" s="365"/>
      <c r="K339" s="365"/>
      <c r="L339" s="365"/>
      <c r="M339" s="160"/>
      <c r="Q339" s="191"/>
    </row>
    <row r="340" spans="3:17" s="99" customFormat="1" x14ac:dyDescent="0.25">
      <c r="C340" s="365"/>
      <c r="E340" s="365"/>
      <c r="F340" s="365"/>
      <c r="G340" s="365"/>
      <c r="H340" s="365"/>
      <c r="I340" s="365"/>
      <c r="J340" s="365"/>
      <c r="K340" s="365"/>
      <c r="L340" s="365"/>
      <c r="M340" s="160"/>
      <c r="Q340" s="191"/>
    </row>
    <row r="341" spans="3:17" s="99" customFormat="1" x14ac:dyDescent="0.25">
      <c r="C341" s="365"/>
      <c r="E341" s="365"/>
      <c r="F341" s="365"/>
      <c r="G341" s="365"/>
      <c r="H341" s="365"/>
      <c r="I341" s="365"/>
      <c r="J341" s="365"/>
      <c r="K341" s="365"/>
      <c r="L341" s="365"/>
      <c r="M341" s="160"/>
      <c r="Q341" s="191"/>
    </row>
    <row r="342" spans="3:17" s="99" customFormat="1" x14ac:dyDescent="0.25">
      <c r="C342" s="365"/>
      <c r="E342" s="365"/>
      <c r="F342" s="365"/>
      <c r="G342" s="365"/>
      <c r="H342" s="365"/>
      <c r="I342" s="365"/>
      <c r="J342" s="365"/>
      <c r="K342" s="365"/>
      <c r="L342" s="365"/>
      <c r="M342" s="160"/>
      <c r="Q342" s="191"/>
    </row>
    <row r="343" spans="3:17" s="99" customFormat="1" x14ac:dyDescent="0.25">
      <c r="C343" s="365"/>
      <c r="E343" s="365"/>
      <c r="F343" s="365"/>
      <c r="G343" s="365"/>
      <c r="H343" s="365"/>
      <c r="I343" s="365"/>
      <c r="J343" s="365"/>
      <c r="K343" s="365"/>
      <c r="L343" s="365"/>
      <c r="M343" s="160"/>
      <c r="Q343" s="191"/>
    </row>
    <row r="344" spans="3:17" s="99" customFormat="1" x14ac:dyDescent="0.25">
      <c r="C344" s="365"/>
      <c r="E344" s="365"/>
      <c r="F344" s="365"/>
      <c r="G344" s="365"/>
      <c r="H344" s="365"/>
      <c r="I344" s="365"/>
      <c r="J344" s="365"/>
      <c r="K344" s="365"/>
      <c r="L344" s="365"/>
      <c r="M344" s="160"/>
      <c r="Q344" s="191"/>
    </row>
    <row r="345" spans="3:17" s="99" customFormat="1" x14ac:dyDescent="0.25">
      <c r="C345" s="365"/>
      <c r="E345" s="365"/>
      <c r="F345" s="365"/>
      <c r="G345" s="365"/>
      <c r="H345" s="365"/>
      <c r="I345" s="365"/>
      <c r="J345" s="365"/>
      <c r="K345" s="365"/>
      <c r="L345" s="365"/>
      <c r="M345" s="160"/>
      <c r="Q345" s="191"/>
    </row>
    <row r="346" spans="3:17" s="99" customFormat="1" x14ac:dyDescent="0.25">
      <c r="C346" s="365"/>
      <c r="E346" s="365"/>
      <c r="F346" s="365"/>
      <c r="G346" s="365"/>
      <c r="H346" s="365"/>
      <c r="I346" s="365"/>
      <c r="J346" s="365"/>
      <c r="K346" s="365"/>
      <c r="L346" s="365"/>
      <c r="M346" s="160"/>
      <c r="Q346" s="191"/>
    </row>
    <row r="347" spans="3:17" s="99" customFormat="1" x14ac:dyDescent="0.25">
      <c r="C347" s="365"/>
      <c r="E347" s="365"/>
      <c r="F347" s="365"/>
      <c r="G347" s="365"/>
      <c r="H347" s="365"/>
      <c r="I347" s="365"/>
      <c r="J347" s="365"/>
      <c r="K347" s="365"/>
      <c r="L347" s="365"/>
      <c r="M347" s="160"/>
      <c r="Q347" s="191"/>
    </row>
    <row r="348" spans="3:17" s="99" customFormat="1" x14ac:dyDescent="0.25">
      <c r="C348" s="365"/>
      <c r="E348" s="365"/>
      <c r="F348" s="365"/>
      <c r="G348" s="365"/>
      <c r="H348" s="365"/>
      <c r="I348" s="365"/>
      <c r="J348" s="365"/>
      <c r="K348" s="365"/>
      <c r="L348" s="365"/>
      <c r="M348" s="160"/>
      <c r="Q348" s="191"/>
    </row>
    <row r="349" spans="3:17" s="99" customFormat="1" x14ac:dyDescent="0.25">
      <c r="C349" s="365"/>
      <c r="E349" s="365"/>
      <c r="F349" s="365"/>
      <c r="G349" s="365"/>
      <c r="H349" s="365"/>
      <c r="I349" s="365"/>
      <c r="J349" s="365"/>
      <c r="K349" s="365"/>
      <c r="L349" s="365"/>
      <c r="M349" s="160"/>
      <c r="Q349" s="191"/>
    </row>
    <row r="350" spans="3:17" s="99" customFormat="1" x14ac:dyDescent="0.25">
      <c r="C350" s="365"/>
      <c r="E350" s="365"/>
      <c r="F350" s="365"/>
      <c r="G350" s="365"/>
      <c r="H350" s="365"/>
      <c r="I350" s="365"/>
      <c r="J350" s="365"/>
      <c r="K350" s="365"/>
      <c r="L350" s="365"/>
      <c r="M350" s="160"/>
      <c r="Q350" s="191"/>
    </row>
    <row r="351" spans="3:17" s="99" customFormat="1" x14ac:dyDescent="0.25">
      <c r="C351" s="365"/>
      <c r="E351" s="365"/>
      <c r="F351" s="365"/>
      <c r="G351" s="365"/>
      <c r="H351" s="365"/>
      <c r="I351" s="365"/>
      <c r="J351" s="365"/>
      <c r="K351" s="365"/>
      <c r="L351" s="365"/>
      <c r="M351" s="160"/>
      <c r="Q351" s="191"/>
    </row>
    <row r="352" spans="3:17" s="99" customFormat="1" x14ac:dyDescent="0.25">
      <c r="C352" s="365"/>
      <c r="E352" s="365"/>
      <c r="F352" s="365"/>
      <c r="G352" s="365"/>
      <c r="H352" s="365"/>
      <c r="I352" s="365"/>
      <c r="J352" s="365"/>
      <c r="K352" s="365"/>
      <c r="L352" s="365"/>
      <c r="M352" s="160"/>
      <c r="Q352" s="191"/>
    </row>
    <row r="353" spans="3:17" s="99" customFormat="1" x14ac:dyDescent="0.25">
      <c r="C353" s="365"/>
      <c r="E353" s="365"/>
      <c r="F353" s="365"/>
      <c r="G353" s="365"/>
      <c r="H353" s="365"/>
      <c r="I353" s="365"/>
      <c r="J353" s="365"/>
      <c r="K353" s="365"/>
      <c r="L353" s="365"/>
      <c r="M353" s="160"/>
      <c r="Q353" s="191"/>
    </row>
    <row r="354" spans="3:17" s="99" customFormat="1" x14ac:dyDescent="0.25">
      <c r="C354" s="365"/>
      <c r="E354" s="365"/>
      <c r="F354" s="365"/>
      <c r="G354" s="365"/>
      <c r="H354" s="365"/>
      <c r="I354" s="365"/>
      <c r="J354" s="365"/>
      <c r="K354" s="365"/>
      <c r="L354" s="365"/>
      <c r="M354" s="160"/>
      <c r="Q354" s="191"/>
    </row>
    <row r="355" spans="3:17" s="99" customFormat="1" x14ac:dyDescent="0.25">
      <c r="C355" s="365"/>
      <c r="E355" s="365"/>
      <c r="F355" s="365"/>
      <c r="G355" s="365"/>
      <c r="H355" s="365"/>
      <c r="I355" s="365"/>
      <c r="J355" s="365"/>
      <c r="K355" s="365"/>
      <c r="L355" s="365"/>
      <c r="M355" s="160"/>
      <c r="Q355" s="191"/>
    </row>
    <row r="356" spans="3:17" s="99" customFormat="1" x14ac:dyDescent="0.25">
      <c r="C356" s="365"/>
      <c r="E356" s="365"/>
      <c r="F356" s="365"/>
      <c r="G356" s="365"/>
      <c r="H356" s="365"/>
      <c r="I356" s="365"/>
      <c r="J356" s="365"/>
      <c r="K356" s="365"/>
      <c r="L356" s="365"/>
      <c r="M356" s="160"/>
      <c r="Q356" s="191"/>
    </row>
    <row r="357" spans="3:17" s="99" customFormat="1" x14ac:dyDescent="0.25">
      <c r="C357" s="365"/>
      <c r="E357" s="365"/>
      <c r="F357" s="365"/>
      <c r="G357" s="365"/>
      <c r="H357" s="365"/>
      <c r="I357" s="365"/>
      <c r="J357" s="365"/>
      <c r="K357" s="365"/>
      <c r="L357" s="365"/>
      <c r="M357" s="160"/>
      <c r="Q357" s="191"/>
    </row>
    <row r="358" spans="3:17" s="99" customFormat="1" x14ac:dyDescent="0.25">
      <c r="C358" s="365"/>
      <c r="E358" s="365"/>
      <c r="F358" s="365"/>
      <c r="G358" s="365"/>
      <c r="H358" s="365"/>
      <c r="I358" s="365"/>
      <c r="J358" s="365"/>
      <c r="K358" s="365"/>
      <c r="L358" s="365"/>
      <c r="M358" s="160"/>
      <c r="Q358" s="191"/>
    </row>
    <row r="359" spans="3:17" s="99" customFormat="1" x14ac:dyDescent="0.25">
      <c r="C359" s="365"/>
      <c r="E359" s="365"/>
      <c r="F359" s="365"/>
      <c r="G359" s="365"/>
      <c r="H359" s="365"/>
      <c r="I359" s="365"/>
      <c r="J359" s="365"/>
      <c r="K359" s="365"/>
      <c r="L359" s="365"/>
      <c r="M359" s="160"/>
      <c r="Q359" s="191"/>
    </row>
    <row r="360" spans="3:17" s="99" customFormat="1" x14ac:dyDescent="0.25">
      <c r="C360" s="365"/>
      <c r="E360" s="365"/>
      <c r="F360" s="365"/>
      <c r="G360" s="365"/>
      <c r="H360" s="365"/>
      <c r="I360" s="365"/>
      <c r="J360" s="365"/>
      <c r="K360" s="365"/>
      <c r="L360" s="365"/>
      <c r="M360" s="160"/>
      <c r="Q360" s="191"/>
    </row>
    <row r="361" spans="3:17" s="99" customFormat="1" x14ac:dyDescent="0.25">
      <c r="C361" s="365"/>
      <c r="E361" s="365"/>
      <c r="F361" s="365"/>
      <c r="G361" s="365"/>
      <c r="H361" s="365"/>
      <c r="I361" s="365"/>
      <c r="J361" s="365"/>
      <c r="K361" s="365"/>
      <c r="L361" s="365"/>
      <c r="M361" s="160"/>
      <c r="Q361" s="191"/>
    </row>
    <row r="362" spans="3:17" s="99" customFormat="1" x14ac:dyDescent="0.25">
      <c r="C362" s="365"/>
      <c r="E362" s="365"/>
      <c r="F362" s="365"/>
      <c r="G362" s="365"/>
      <c r="H362" s="365"/>
      <c r="I362" s="365"/>
      <c r="J362" s="365"/>
      <c r="K362" s="365"/>
      <c r="L362" s="365"/>
      <c r="M362" s="160"/>
      <c r="Q362" s="191"/>
    </row>
    <row r="363" spans="3:17" s="99" customFormat="1" x14ac:dyDescent="0.25">
      <c r="C363" s="365"/>
      <c r="E363" s="365"/>
      <c r="F363" s="365"/>
      <c r="G363" s="365"/>
      <c r="H363" s="365"/>
      <c r="I363" s="365"/>
      <c r="J363" s="365"/>
      <c r="K363" s="365"/>
      <c r="L363" s="365"/>
      <c r="M363" s="160"/>
      <c r="Q363" s="191"/>
    </row>
    <row r="364" spans="3:17" s="99" customFormat="1" x14ac:dyDescent="0.25">
      <c r="C364" s="365"/>
      <c r="E364" s="365"/>
      <c r="F364" s="365"/>
      <c r="G364" s="365"/>
      <c r="H364" s="365"/>
      <c r="I364" s="365"/>
      <c r="J364" s="365"/>
      <c r="K364" s="365"/>
      <c r="L364" s="365"/>
      <c r="M364" s="160"/>
      <c r="Q364" s="191"/>
    </row>
    <row r="365" spans="3:17" s="99" customFormat="1" x14ac:dyDescent="0.25">
      <c r="C365" s="365"/>
      <c r="E365" s="365"/>
      <c r="F365" s="365"/>
      <c r="G365" s="365"/>
      <c r="H365" s="365"/>
      <c r="I365" s="365"/>
      <c r="J365" s="365"/>
      <c r="K365" s="365"/>
      <c r="L365" s="365"/>
      <c r="M365" s="160"/>
      <c r="Q365" s="191"/>
    </row>
    <row r="366" spans="3:17" s="99" customFormat="1" x14ac:dyDescent="0.25">
      <c r="C366" s="365"/>
      <c r="E366" s="365"/>
      <c r="F366" s="365"/>
      <c r="G366" s="365"/>
      <c r="H366" s="365"/>
      <c r="I366" s="365"/>
      <c r="J366" s="365"/>
      <c r="K366" s="365"/>
      <c r="L366" s="365"/>
      <c r="M366" s="160"/>
      <c r="Q366" s="191"/>
    </row>
    <row r="367" spans="3:17" s="99" customFormat="1" x14ac:dyDescent="0.25">
      <c r="C367" s="365"/>
      <c r="E367" s="365"/>
      <c r="F367" s="365"/>
      <c r="G367" s="365"/>
      <c r="H367" s="365"/>
      <c r="I367" s="365"/>
      <c r="J367" s="365"/>
      <c r="K367" s="365"/>
      <c r="L367" s="365"/>
      <c r="M367" s="160"/>
      <c r="Q367" s="191"/>
    </row>
    <row r="368" spans="3:17" s="99" customFormat="1" x14ac:dyDescent="0.25">
      <c r="C368" s="365"/>
      <c r="E368" s="365"/>
      <c r="F368" s="365"/>
      <c r="G368" s="365"/>
      <c r="H368" s="365"/>
      <c r="I368" s="365"/>
      <c r="J368" s="365"/>
      <c r="K368" s="365"/>
      <c r="L368" s="365"/>
      <c r="M368" s="160"/>
      <c r="Q368" s="191"/>
    </row>
    <row r="369" spans="3:17" s="99" customFormat="1" x14ac:dyDescent="0.25">
      <c r="C369" s="365"/>
      <c r="E369" s="365"/>
      <c r="F369" s="365"/>
      <c r="G369" s="365"/>
      <c r="H369" s="365"/>
      <c r="I369" s="365"/>
      <c r="J369" s="365"/>
      <c r="K369" s="365"/>
      <c r="L369" s="365"/>
      <c r="M369" s="160"/>
      <c r="Q369" s="191"/>
    </row>
    <row r="370" spans="3:17" s="99" customFormat="1" x14ac:dyDescent="0.25">
      <c r="C370" s="365"/>
      <c r="E370" s="365"/>
      <c r="F370" s="365"/>
      <c r="G370" s="365"/>
      <c r="H370" s="365"/>
      <c r="I370" s="365"/>
      <c r="J370" s="365"/>
      <c r="K370" s="365"/>
      <c r="L370" s="365"/>
      <c r="M370" s="160"/>
      <c r="Q370" s="191"/>
    </row>
    <row r="371" spans="3:17" s="99" customFormat="1" x14ac:dyDescent="0.25">
      <c r="C371" s="365"/>
      <c r="E371" s="365"/>
      <c r="F371" s="365"/>
      <c r="G371" s="365"/>
      <c r="H371" s="365"/>
      <c r="I371" s="365"/>
      <c r="J371" s="365"/>
      <c r="K371" s="365"/>
      <c r="L371" s="365"/>
      <c r="M371" s="160"/>
      <c r="Q371" s="191"/>
    </row>
    <row r="372" spans="3:17" s="99" customFormat="1" x14ac:dyDescent="0.25">
      <c r="C372" s="365"/>
      <c r="E372" s="365"/>
      <c r="F372" s="365"/>
      <c r="G372" s="365"/>
      <c r="H372" s="365"/>
      <c r="I372" s="365"/>
      <c r="J372" s="365"/>
      <c r="K372" s="365"/>
      <c r="L372" s="365"/>
      <c r="M372" s="160"/>
      <c r="Q372" s="191"/>
    </row>
    <row r="373" spans="3:17" s="99" customFormat="1" x14ac:dyDescent="0.25">
      <c r="C373" s="365"/>
      <c r="E373" s="365"/>
      <c r="F373" s="365"/>
      <c r="G373" s="365"/>
      <c r="H373" s="365"/>
      <c r="I373" s="365"/>
      <c r="J373" s="365"/>
      <c r="K373" s="365"/>
      <c r="L373" s="365"/>
      <c r="M373" s="160"/>
      <c r="Q373" s="191"/>
    </row>
    <row r="374" spans="3:17" s="99" customFormat="1" x14ac:dyDescent="0.25">
      <c r="C374" s="365"/>
      <c r="E374" s="365"/>
      <c r="F374" s="365"/>
      <c r="G374" s="365"/>
      <c r="H374" s="365"/>
      <c r="I374" s="365"/>
      <c r="J374" s="365"/>
      <c r="K374" s="365"/>
      <c r="L374" s="365"/>
      <c r="M374" s="160"/>
      <c r="Q374" s="191"/>
    </row>
    <row r="375" spans="3:17" s="99" customFormat="1" x14ac:dyDescent="0.25">
      <c r="C375" s="365"/>
      <c r="E375" s="365"/>
      <c r="F375" s="365"/>
      <c r="G375" s="365"/>
      <c r="H375" s="365"/>
      <c r="I375" s="365"/>
      <c r="J375" s="365"/>
      <c r="K375" s="365"/>
      <c r="L375" s="365"/>
      <c r="M375" s="160"/>
      <c r="Q375" s="191"/>
    </row>
    <row r="376" spans="3:17" s="99" customFormat="1" x14ac:dyDescent="0.25">
      <c r="C376" s="365"/>
      <c r="E376" s="365"/>
      <c r="F376" s="365"/>
      <c r="G376" s="365"/>
      <c r="H376" s="365"/>
      <c r="I376" s="365"/>
      <c r="J376" s="365"/>
      <c r="K376" s="365"/>
      <c r="L376" s="365"/>
      <c r="M376" s="160"/>
      <c r="Q376" s="191"/>
    </row>
    <row r="377" spans="3:17" s="99" customFormat="1" x14ac:dyDescent="0.25">
      <c r="C377" s="365"/>
      <c r="E377" s="365"/>
      <c r="F377" s="365"/>
      <c r="G377" s="365"/>
      <c r="H377" s="365"/>
      <c r="I377" s="365"/>
      <c r="J377" s="365"/>
      <c r="K377" s="365"/>
      <c r="L377" s="365"/>
      <c r="M377" s="160"/>
      <c r="Q377" s="191"/>
    </row>
    <row r="378" spans="3:17" s="99" customFormat="1" x14ac:dyDescent="0.25">
      <c r="C378" s="365"/>
      <c r="E378" s="365"/>
      <c r="F378" s="365"/>
      <c r="G378" s="365"/>
      <c r="H378" s="365"/>
      <c r="I378" s="365"/>
      <c r="J378" s="365"/>
      <c r="K378" s="365"/>
      <c r="L378" s="365"/>
      <c r="M378" s="160"/>
      <c r="Q378" s="191"/>
    </row>
    <row r="379" spans="3:17" s="99" customFormat="1" x14ac:dyDescent="0.25">
      <c r="C379" s="365"/>
      <c r="E379" s="365"/>
      <c r="F379" s="365"/>
      <c r="G379" s="365"/>
      <c r="H379" s="365"/>
      <c r="I379" s="365"/>
      <c r="J379" s="365"/>
      <c r="K379" s="365"/>
      <c r="L379" s="365"/>
      <c r="M379" s="160"/>
      <c r="Q379" s="191"/>
    </row>
    <row r="380" spans="3:17" s="99" customFormat="1" x14ac:dyDescent="0.25">
      <c r="C380" s="365"/>
      <c r="E380" s="365"/>
      <c r="F380" s="365"/>
      <c r="G380" s="365"/>
      <c r="H380" s="365"/>
      <c r="I380" s="365"/>
      <c r="J380" s="365"/>
      <c r="K380" s="365"/>
      <c r="L380" s="365"/>
      <c r="M380" s="160"/>
      <c r="Q380" s="191"/>
    </row>
    <row r="381" spans="3:17" s="99" customFormat="1" x14ac:dyDescent="0.25">
      <c r="C381" s="365"/>
      <c r="E381" s="365"/>
      <c r="F381" s="365"/>
      <c r="G381" s="365"/>
      <c r="H381" s="365"/>
      <c r="I381" s="365"/>
      <c r="J381" s="365"/>
      <c r="K381" s="365"/>
      <c r="L381" s="365"/>
      <c r="M381" s="160"/>
      <c r="Q381" s="191"/>
    </row>
    <row r="382" spans="3:17" s="99" customFormat="1" x14ac:dyDescent="0.25">
      <c r="C382" s="365"/>
      <c r="E382" s="365"/>
      <c r="F382" s="365"/>
      <c r="G382" s="365"/>
      <c r="H382" s="365"/>
      <c r="I382" s="365"/>
      <c r="J382" s="365"/>
      <c r="K382" s="365"/>
      <c r="L382" s="365"/>
      <c r="M382" s="160"/>
      <c r="Q382" s="191"/>
    </row>
    <row r="383" spans="3:17" s="99" customFormat="1" x14ac:dyDescent="0.25">
      <c r="C383" s="365"/>
      <c r="E383" s="365"/>
      <c r="F383" s="365"/>
      <c r="G383" s="365"/>
      <c r="H383" s="365"/>
      <c r="I383" s="365"/>
      <c r="J383" s="365"/>
      <c r="K383" s="365"/>
      <c r="L383" s="365"/>
      <c r="M383" s="160"/>
      <c r="Q383" s="191"/>
    </row>
    <row r="384" spans="3:17" s="99" customFormat="1" x14ac:dyDescent="0.25">
      <c r="C384" s="365"/>
      <c r="E384" s="365"/>
      <c r="F384" s="365"/>
      <c r="G384" s="365"/>
      <c r="H384" s="365"/>
      <c r="I384" s="365"/>
      <c r="J384" s="365"/>
      <c r="K384" s="365"/>
      <c r="L384" s="365"/>
      <c r="M384" s="160"/>
      <c r="Q384" s="191"/>
    </row>
    <row r="385" spans="3:17" s="99" customFormat="1" x14ac:dyDescent="0.25">
      <c r="C385" s="365"/>
      <c r="E385" s="365"/>
      <c r="F385" s="365"/>
      <c r="G385" s="365"/>
      <c r="H385" s="365"/>
      <c r="I385" s="365"/>
      <c r="J385" s="365"/>
      <c r="K385" s="365"/>
      <c r="L385" s="365"/>
      <c r="M385" s="160"/>
      <c r="Q385" s="191"/>
    </row>
    <row r="386" spans="3:17" s="99" customFormat="1" x14ac:dyDescent="0.25">
      <c r="C386" s="365"/>
      <c r="E386" s="365"/>
      <c r="F386" s="365"/>
      <c r="G386" s="365"/>
      <c r="H386" s="365"/>
      <c r="I386" s="365"/>
      <c r="J386" s="365"/>
      <c r="K386" s="365"/>
      <c r="L386" s="365"/>
      <c r="M386" s="160"/>
      <c r="Q386" s="191"/>
    </row>
    <row r="387" spans="3:17" s="99" customFormat="1" x14ac:dyDescent="0.25">
      <c r="C387" s="365"/>
      <c r="E387" s="365"/>
      <c r="F387" s="365"/>
      <c r="G387" s="365"/>
      <c r="H387" s="365"/>
      <c r="I387" s="365"/>
      <c r="J387" s="365"/>
      <c r="K387" s="365"/>
      <c r="L387" s="365"/>
      <c r="M387" s="160"/>
      <c r="Q387" s="191"/>
    </row>
    <row r="388" spans="3:17" s="99" customFormat="1" x14ac:dyDescent="0.25">
      <c r="C388" s="365"/>
      <c r="E388" s="365"/>
      <c r="F388" s="365"/>
      <c r="G388" s="365"/>
      <c r="H388" s="365"/>
      <c r="I388" s="365"/>
      <c r="J388" s="365"/>
      <c r="K388" s="365"/>
      <c r="L388" s="365"/>
      <c r="M388" s="160"/>
      <c r="Q388" s="191"/>
    </row>
    <row r="389" spans="3:17" s="99" customFormat="1" x14ac:dyDescent="0.25">
      <c r="C389" s="365"/>
      <c r="E389" s="365"/>
      <c r="F389" s="365"/>
      <c r="G389" s="365"/>
      <c r="H389" s="365"/>
      <c r="I389" s="365"/>
      <c r="J389" s="365"/>
      <c r="K389" s="365"/>
      <c r="L389" s="365"/>
      <c r="M389" s="160"/>
      <c r="Q389" s="191"/>
    </row>
    <row r="390" spans="3:17" s="99" customFormat="1" x14ac:dyDescent="0.25">
      <c r="C390" s="365"/>
      <c r="E390" s="365"/>
      <c r="F390" s="365"/>
      <c r="G390" s="365"/>
      <c r="H390" s="365"/>
      <c r="I390" s="365"/>
      <c r="J390" s="365"/>
      <c r="K390" s="365"/>
      <c r="L390" s="365"/>
      <c r="M390" s="160"/>
      <c r="Q390" s="191"/>
    </row>
    <row r="391" spans="3:17" s="99" customFormat="1" x14ac:dyDescent="0.25">
      <c r="C391" s="365"/>
      <c r="E391" s="365"/>
      <c r="F391" s="365"/>
      <c r="G391" s="365"/>
      <c r="H391" s="365"/>
      <c r="I391" s="365"/>
      <c r="J391" s="365"/>
      <c r="K391" s="365"/>
      <c r="L391" s="365"/>
      <c r="M391" s="160"/>
      <c r="Q391" s="191"/>
    </row>
    <row r="392" spans="3:17" s="99" customFormat="1" x14ac:dyDescent="0.25">
      <c r="C392" s="365"/>
      <c r="E392" s="365"/>
      <c r="F392" s="365"/>
      <c r="G392" s="365"/>
      <c r="H392" s="365"/>
      <c r="I392" s="365"/>
      <c r="J392" s="365"/>
      <c r="K392" s="365"/>
      <c r="L392" s="365"/>
      <c r="M392" s="160"/>
      <c r="Q392" s="191"/>
    </row>
    <row r="393" spans="3:17" s="99" customFormat="1" x14ac:dyDescent="0.25">
      <c r="C393" s="365"/>
      <c r="E393" s="365"/>
      <c r="F393" s="365"/>
      <c r="G393" s="365"/>
      <c r="H393" s="365"/>
      <c r="I393" s="365"/>
      <c r="J393" s="365"/>
      <c r="K393" s="365"/>
      <c r="L393" s="365"/>
      <c r="M393" s="160"/>
      <c r="Q393" s="191"/>
    </row>
    <row r="394" spans="3:17" s="99" customFormat="1" x14ac:dyDescent="0.25">
      <c r="C394" s="365"/>
      <c r="E394" s="365"/>
      <c r="F394" s="365"/>
      <c r="G394" s="365"/>
      <c r="H394" s="365"/>
      <c r="I394" s="365"/>
      <c r="J394" s="365"/>
      <c r="K394" s="365"/>
      <c r="L394" s="365"/>
      <c r="M394" s="160"/>
      <c r="Q394" s="191"/>
    </row>
    <row r="395" spans="3:17" s="99" customFormat="1" x14ac:dyDescent="0.25">
      <c r="C395" s="365"/>
      <c r="E395" s="365"/>
      <c r="F395" s="365"/>
      <c r="G395" s="365"/>
      <c r="H395" s="365"/>
      <c r="I395" s="365"/>
      <c r="J395" s="365"/>
      <c r="K395" s="365"/>
      <c r="L395" s="365"/>
      <c r="M395" s="160"/>
      <c r="Q395" s="191"/>
    </row>
    <row r="396" spans="3:17" s="99" customFormat="1" x14ac:dyDescent="0.25">
      <c r="C396" s="365"/>
      <c r="E396" s="365"/>
      <c r="F396" s="365"/>
      <c r="G396" s="365"/>
      <c r="H396" s="365"/>
      <c r="I396" s="365"/>
      <c r="J396" s="365"/>
      <c r="K396" s="365"/>
      <c r="L396" s="365"/>
      <c r="M396" s="160"/>
      <c r="Q396" s="191"/>
    </row>
    <row r="397" spans="3:17" s="99" customFormat="1" x14ac:dyDescent="0.25">
      <c r="C397" s="365"/>
      <c r="E397" s="365"/>
      <c r="F397" s="365"/>
      <c r="G397" s="365"/>
      <c r="H397" s="365"/>
      <c r="I397" s="365"/>
      <c r="J397" s="365"/>
      <c r="K397" s="365"/>
      <c r="L397" s="365"/>
      <c r="M397" s="160"/>
      <c r="Q397" s="191"/>
    </row>
    <row r="398" spans="3:17" s="99" customFormat="1" x14ac:dyDescent="0.25">
      <c r="C398" s="365"/>
      <c r="E398" s="365"/>
      <c r="F398" s="365"/>
      <c r="G398" s="365"/>
      <c r="H398" s="365"/>
      <c r="I398" s="365"/>
      <c r="J398" s="365"/>
      <c r="K398" s="365"/>
      <c r="L398" s="365"/>
      <c r="M398" s="160"/>
      <c r="Q398" s="191"/>
    </row>
    <row r="399" spans="3:17" s="99" customFormat="1" x14ac:dyDescent="0.25">
      <c r="C399" s="365"/>
      <c r="E399" s="365"/>
      <c r="F399" s="365"/>
      <c r="G399" s="365"/>
      <c r="H399" s="365"/>
      <c r="I399" s="365"/>
      <c r="J399" s="365"/>
      <c r="K399" s="365"/>
      <c r="L399" s="365"/>
      <c r="M399" s="160"/>
      <c r="Q399" s="191"/>
    </row>
    <row r="400" spans="3:17" s="99" customFormat="1" x14ac:dyDescent="0.25">
      <c r="C400" s="365"/>
      <c r="E400" s="365"/>
      <c r="F400" s="365"/>
      <c r="G400" s="365"/>
      <c r="H400" s="365"/>
      <c r="I400" s="365"/>
      <c r="J400" s="365"/>
      <c r="K400" s="365"/>
      <c r="L400" s="365"/>
      <c r="M400" s="160"/>
      <c r="Q400" s="191"/>
    </row>
    <row r="401" spans="3:17" s="99" customFormat="1" x14ac:dyDescent="0.25">
      <c r="C401" s="365"/>
      <c r="E401" s="365"/>
      <c r="F401" s="365"/>
      <c r="G401" s="365"/>
      <c r="H401" s="365"/>
      <c r="I401" s="365"/>
      <c r="J401" s="365"/>
      <c r="K401" s="365"/>
      <c r="L401" s="365"/>
      <c r="M401" s="160"/>
      <c r="Q401" s="191"/>
    </row>
    <row r="402" spans="3:17" s="99" customFormat="1" x14ac:dyDescent="0.25">
      <c r="C402" s="365"/>
      <c r="E402" s="365"/>
      <c r="F402" s="365"/>
      <c r="G402" s="365"/>
      <c r="H402" s="365"/>
      <c r="I402" s="365"/>
      <c r="J402" s="365"/>
      <c r="K402" s="365"/>
      <c r="L402" s="365"/>
      <c r="M402" s="160"/>
      <c r="Q402" s="191"/>
    </row>
    <row r="403" spans="3:17" s="99" customFormat="1" x14ac:dyDescent="0.25">
      <c r="C403" s="365"/>
      <c r="E403" s="365"/>
      <c r="F403" s="365"/>
      <c r="G403" s="365"/>
      <c r="H403" s="365"/>
      <c r="I403" s="365"/>
      <c r="J403" s="365"/>
      <c r="K403" s="365"/>
      <c r="L403" s="365"/>
      <c r="M403" s="160"/>
      <c r="Q403" s="191"/>
    </row>
    <row r="404" spans="3:17" s="99" customFormat="1" x14ac:dyDescent="0.25">
      <c r="C404" s="365"/>
      <c r="E404" s="365"/>
      <c r="F404" s="365"/>
      <c r="G404" s="365"/>
      <c r="H404" s="365"/>
      <c r="I404" s="365"/>
      <c r="J404" s="365"/>
      <c r="K404" s="365"/>
      <c r="L404" s="365"/>
      <c r="M404" s="160"/>
      <c r="Q404" s="191"/>
    </row>
    <row r="405" spans="3:17" s="99" customFormat="1" x14ac:dyDescent="0.25">
      <c r="C405" s="365"/>
      <c r="E405" s="365"/>
      <c r="F405" s="365"/>
      <c r="G405" s="365"/>
      <c r="H405" s="365"/>
      <c r="I405" s="365"/>
      <c r="J405" s="365"/>
      <c r="K405" s="365"/>
      <c r="L405" s="365"/>
      <c r="M405" s="160"/>
      <c r="Q405" s="191"/>
    </row>
    <row r="406" spans="3:17" s="99" customFormat="1" x14ac:dyDescent="0.25">
      <c r="C406" s="365"/>
      <c r="E406" s="365"/>
      <c r="F406" s="365"/>
      <c r="G406" s="365"/>
      <c r="H406" s="365"/>
      <c r="I406" s="365"/>
      <c r="J406" s="365"/>
      <c r="K406" s="365"/>
      <c r="L406" s="365"/>
      <c r="M406" s="160"/>
      <c r="Q406" s="191"/>
    </row>
    <row r="407" spans="3:17" s="99" customFormat="1" x14ac:dyDescent="0.25">
      <c r="C407" s="365"/>
      <c r="E407" s="365"/>
      <c r="F407" s="365"/>
      <c r="G407" s="365"/>
      <c r="H407" s="365"/>
      <c r="I407" s="365"/>
      <c r="J407" s="365"/>
      <c r="K407" s="365"/>
      <c r="L407" s="365"/>
      <c r="M407" s="160"/>
      <c r="Q407" s="191"/>
    </row>
    <row r="408" spans="3:17" s="99" customFormat="1" x14ac:dyDescent="0.25">
      <c r="C408" s="365"/>
      <c r="E408" s="365"/>
      <c r="F408" s="365"/>
      <c r="G408" s="365"/>
      <c r="H408" s="365"/>
      <c r="I408" s="365"/>
      <c r="J408" s="365"/>
      <c r="K408" s="365"/>
      <c r="L408" s="365"/>
      <c r="M408" s="160"/>
      <c r="Q408" s="191"/>
    </row>
    <row r="409" spans="3:17" s="99" customFormat="1" x14ac:dyDescent="0.25">
      <c r="C409" s="365"/>
      <c r="E409" s="365"/>
      <c r="F409" s="365"/>
      <c r="G409" s="365"/>
      <c r="H409" s="365"/>
      <c r="I409" s="365"/>
      <c r="J409" s="365"/>
      <c r="K409" s="365"/>
      <c r="L409" s="365"/>
      <c r="M409" s="160"/>
      <c r="Q409" s="191"/>
    </row>
    <row r="410" spans="3:17" s="99" customFormat="1" x14ac:dyDescent="0.25">
      <c r="C410" s="365"/>
      <c r="E410" s="365"/>
      <c r="F410" s="365"/>
      <c r="G410" s="365"/>
      <c r="H410" s="365"/>
      <c r="I410" s="365"/>
      <c r="J410" s="365"/>
      <c r="K410" s="365"/>
      <c r="L410" s="365"/>
      <c r="M410" s="160"/>
      <c r="Q410" s="191"/>
    </row>
    <row r="411" spans="3:17" s="99" customFormat="1" x14ac:dyDescent="0.25">
      <c r="C411" s="365"/>
      <c r="E411" s="365"/>
      <c r="F411" s="365"/>
      <c r="G411" s="365"/>
      <c r="H411" s="365"/>
      <c r="I411" s="365"/>
      <c r="J411" s="365"/>
      <c r="K411" s="365"/>
      <c r="L411" s="365"/>
      <c r="M411" s="160"/>
      <c r="Q411" s="191"/>
    </row>
    <row r="412" spans="3:17" s="99" customFormat="1" x14ac:dyDescent="0.25">
      <c r="C412" s="365"/>
      <c r="E412" s="365"/>
      <c r="F412" s="365"/>
      <c r="G412" s="365"/>
      <c r="H412" s="365"/>
      <c r="I412" s="365"/>
      <c r="J412" s="365"/>
      <c r="K412" s="365"/>
      <c r="L412" s="365"/>
      <c r="M412" s="160"/>
      <c r="Q412" s="191"/>
    </row>
    <row r="413" spans="3:17" s="99" customFormat="1" x14ac:dyDescent="0.25">
      <c r="C413" s="365"/>
      <c r="E413" s="365"/>
      <c r="F413" s="365"/>
      <c r="G413" s="365"/>
      <c r="H413" s="365"/>
      <c r="I413" s="365"/>
      <c r="J413" s="365"/>
      <c r="K413" s="365"/>
      <c r="L413" s="365"/>
      <c r="M413" s="160"/>
      <c r="Q413" s="191"/>
    </row>
    <row r="414" spans="3:17" s="99" customFormat="1" x14ac:dyDescent="0.25">
      <c r="C414" s="365"/>
      <c r="E414" s="365"/>
      <c r="F414" s="365"/>
      <c r="G414" s="365"/>
      <c r="H414" s="365"/>
      <c r="I414" s="365"/>
      <c r="J414" s="365"/>
      <c r="K414" s="365"/>
      <c r="L414" s="365"/>
      <c r="M414" s="160"/>
      <c r="Q414" s="191"/>
    </row>
    <row r="415" spans="3:17" s="99" customFormat="1" x14ac:dyDescent="0.25">
      <c r="C415" s="365"/>
      <c r="E415" s="365"/>
      <c r="F415" s="365"/>
      <c r="G415" s="365"/>
      <c r="H415" s="365"/>
      <c r="I415" s="365"/>
      <c r="J415" s="365"/>
      <c r="K415" s="365"/>
      <c r="L415" s="365"/>
      <c r="M415" s="160"/>
      <c r="Q415" s="191"/>
    </row>
    <row r="416" spans="3:17" s="99" customFormat="1" x14ac:dyDescent="0.25">
      <c r="C416" s="365"/>
      <c r="E416" s="365"/>
      <c r="F416" s="365"/>
      <c r="G416" s="365"/>
      <c r="H416" s="365"/>
      <c r="I416" s="365"/>
      <c r="J416" s="365"/>
      <c r="K416" s="365"/>
      <c r="L416" s="365"/>
      <c r="M416" s="160"/>
      <c r="Q416" s="191"/>
    </row>
    <row r="417" spans="3:17" s="99" customFormat="1" x14ac:dyDescent="0.25">
      <c r="C417" s="365"/>
      <c r="E417" s="365"/>
      <c r="F417" s="365"/>
      <c r="G417" s="365"/>
      <c r="H417" s="365"/>
      <c r="I417" s="365"/>
      <c r="J417" s="365"/>
      <c r="K417" s="365"/>
      <c r="L417" s="365"/>
      <c r="M417" s="160"/>
      <c r="Q417" s="191"/>
    </row>
    <row r="418" spans="3:17" s="99" customFormat="1" x14ac:dyDescent="0.25">
      <c r="C418" s="365"/>
      <c r="E418" s="365"/>
      <c r="F418" s="365"/>
      <c r="G418" s="365"/>
      <c r="H418" s="365"/>
      <c r="I418" s="365"/>
      <c r="J418" s="365"/>
      <c r="K418" s="365"/>
      <c r="L418" s="365"/>
      <c r="M418" s="160"/>
      <c r="Q418" s="191"/>
    </row>
    <row r="419" spans="3:17" s="99" customFormat="1" x14ac:dyDescent="0.25">
      <c r="C419" s="365"/>
      <c r="E419" s="365"/>
      <c r="F419" s="365"/>
      <c r="G419" s="365"/>
      <c r="H419" s="365"/>
      <c r="I419" s="365"/>
      <c r="J419" s="365"/>
      <c r="K419" s="365"/>
      <c r="L419" s="365"/>
      <c r="M419" s="160"/>
      <c r="Q419" s="191"/>
    </row>
    <row r="420" spans="3:17" s="99" customFormat="1" x14ac:dyDescent="0.25">
      <c r="C420" s="365"/>
      <c r="E420" s="365"/>
      <c r="F420" s="365"/>
      <c r="G420" s="365"/>
      <c r="H420" s="365"/>
      <c r="I420" s="365"/>
      <c r="J420" s="365"/>
      <c r="K420" s="365"/>
      <c r="L420" s="365"/>
      <c r="M420" s="160"/>
      <c r="Q420" s="191"/>
    </row>
    <row r="421" spans="3:17" s="99" customFormat="1" x14ac:dyDescent="0.25">
      <c r="C421" s="365"/>
      <c r="E421" s="365"/>
      <c r="F421" s="365"/>
      <c r="G421" s="365"/>
      <c r="H421" s="365"/>
      <c r="I421" s="365"/>
      <c r="J421" s="365"/>
      <c r="K421" s="365"/>
      <c r="L421" s="365"/>
      <c r="M421" s="160"/>
      <c r="Q421" s="191"/>
    </row>
    <row r="422" spans="3:17" s="99" customFormat="1" x14ac:dyDescent="0.25">
      <c r="C422" s="365"/>
      <c r="E422" s="365"/>
      <c r="F422" s="365"/>
      <c r="G422" s="365"/>
      <c r="H422" s="365"/>
      <c r="I422" s="365"/>
      <c r="J422" s="365"/>
      <c r="K422" s="365"/>
      <c r="L422" s="365"/>
      <c r="M422" s="160"/>
      <c r="Q422" s="191"/>
    </row>
    <row r="423" spans="3:17" s="99" customFormat="1" x14ac:dyDescent="0.25">
      <c r="C423" s="365"/>
      <c r="E423" s="365"/>
      <c r="F423" s="365"/>
      <c r="G423" s="365"/>
      <c r="H423" s="365"/>
      <c r="I423" s="365"/>
      <c r="J423" s="365"/>
      <c r="K423" s="365"/>
      <c r="L423" s="365"/>
      <c r="M423" s="160"/>
      <c r="Q423" s="191"/>
    </row>
    <row r="424" spans="3:17" s="99" customFormat="1" x14ac:dyDescent="0.25">
      <c r="C424" s="365"/>
      <c r="E424" s="365"/>
      <c r="F424" s="365"/>
      <c r="G424" s="365"/>
      <c r="H424" s="365"/>
      <c r="I424" s="365"/>
      <c r="J424" s="365"/>
      <c r="K424" s="365"/>
      <c r="L424" s="365"/>
      <c r="M424" s="160"/>
      <c r="Q424" s="191"/>
    </row>
    <row r="425" spans="3:17" s="99" customFormat="1" x14ac:dyDescent="0.25">
      <c r="C425" s="365"/>
      <c r="E425" s="365"/>
      <c r="F425" s="365"/>
      <c r="G425" s="365"/>
      <c r="H425" s="365"/>
      <c r="I425" s="365"/>
      <c r="J425" s="365"/>
      <c r="K425" s="365"/>
      <c r="L425" s="365"/>
      <c r="M425" s="160"/>
      <c r="Q425" s="191"/>
    </row>
    <row r="426" spans="3:17" s="99" customFormat="1" x14ac:dyDescent="0.25">
      <c r="C426" s="365"/>
      <c r="E426" s="365"/>
      <c r="F426" s="365"/>
      <c r="G426" s="365"/>
      <c r="H426" s="365"/>
      <c r="I426" s="365"/>
      <c r="J426" s="365"/>
      <c r="K426" s="365"/>
      <c r="L426" s="365"/>
      <c r="M426" s="160"/>
      <c r="Q426" s="191"/>
    </row>
    <row r="427" spans="3:17" s="99" customFormat="1" x14ac:dyDescent="0.25">
      <c r="C427" s="365"/>
      <c r="E427" s="365"/>
      <c r="F427" s="365"/>
      <c r="G427" s="365"/>
      <c r="H427" s="365"/>
      <c r="I427" s="365"/>
      <c r="J427" s="365"/>
      <c r="K427" s="365"/>
      <c r="L427" s="365"/>
      <c r="M427" s="160"/>
      <c r="Q427" s="191"/>
    </row>
    <row r="428" spans="3:17" s="99" customFormat="1" x14ac:dyDescent="0.25">
      <c r="C428" s="365"/>
      <c r="E428" s="365"/>
      <c r="F428" s="365"/>
      <c r="G428" s="365"/>
      <c r="H428" s="365"/>
      <c r="I428" s="365"/>
      <c r="J428" s="365"/>
      <c r="K428" s="365"/>
      <c r="L428" s="365"/>
      <c r="M428" s="160"/>
      <c r="Q428" s="191"/>
    </row>
    <row r="429" spans="3:17" s="99" customFormat="1" x14ac:dyDescent="0.25">
      <c r="C429" s="365"/>
      <c r="E429" s="365"/>
      <c r="F429" s="365"/>
      <c r="G429" s="365"/>
      <c r="H429" s="365"/>
      <c r="I429" s="365"/>
      <c r="J429" s="365"/>
      <c r="K429" s="365"/>
      <c r="L429" s="365"/>
      <c r="M429" s="160"/>
      <c r="Q429" s="191"/>
    </row>
    <row r="430" spans="3:17" s="99" customFormat="1" x14ac:dyDescent="0.25">
      <c r="C430" s="365"/>
      <c r="E430" s="365"/>
      <c r="F430" s="365"/>
      <c r="G430" s="365"/>
      <c r="H430" s="365"/>
      <c r="I430" s="365"/>
      <c r="J430" s="365"/>
      <c r="K430" s="365"/>
      <c r="L430" s="365"/>
      <c r="M430" s="160"/>
      <c r="Q430" s="191"/>
    </row>
    <row r="431" spans="3:17" s="99" customFormat="1" x14ac:dyDescent="0.25">
      <c r="C431" s="365"/>
      <c r="E431" s="365"/>
      <c r="F431" s="365"/>
      <c r="G431" s="365"/>
      <c r="H431" s="365"/>
      <c r="I431" s="365"/>
      <c r="J431" s="365"/>
      <c r="K431" s="365"/>
      <c r="L431" s="365"/>
      <c r="M431" s="160"/>
      <c r="Q431" s="191"/>
    </row>
    <row r="432" spans="3:17" s="99" customFormat="1" x14ac:dyDescent="0.25">
      <c r="C432" s="365"/>
      <c r="E432" s="365"/>
      <c r="F432" s="365"/>
      <c r="G432" s="365"/>
      <c r="H432" s="365"/>
      <c r="I432" s="365"/>
      <c r="J432" s="365"/>
      <c r="K432" s="365"/>
      <c r="L432" s="365"/>
      <c r="M432" s="160"/>
      <c r="Q432" s="191"/>
    </row>
    <row r="433" spans="3:17" s="99" customFormat="1" x14ac:dyDescent="0.25">
      <c r="C433" s="365"/>
      <c r="E433" s="365"/>
      <c r="F433" s="365"/>
      <c r="G433" s="365"/>
      <c r="H433" s="365"/>
      <c r="I433" s="365"/>
      <c r="J433" s="365"/>
      <c r="K433" s="365"/>
      <c r="L433" s="365"/>
      <c r="M433" s="160"/>
      <c r="Q433" s="191"/>
    </row>
    <row r="434" spans="3:17" s="99" customFormat="1" x14ac:dyDescent="0.25">
      <c r="C434" s="365"/>
      <c r="E434" s="365"/>
      <c r="F434" s="365"/>
      <c r="G434" s="365"/>
      <c r="H434" s="365"/>
      <c r="I434" s="365"/>
      <c r="J434" s="365"/>
      <c r="K434" s="365"/>
      <c r="L434" s="365"/>
      <c r="M434" s="160"/>
      <c r="Q434" s="191"/>
    </row>
    <row r="435" spans="3:17" s="99" customFormat="1" x14ac:dyDescent="0.25">
      <c r="C435" s="365"/>
      <c r="E435" s="365"/>
      <c r="F435" s="365"/>
      <c r="G435" s="365"/>
      <c r="H435" s="365"/>
      <c r="I435" s="365"/>
      <c r="J435" s="365"/>
      <c r="K435" s="365"/>
      <c r="L435" s="365"/>
      <c r="M435" s="160"/>
      <c r="Q435" s="191"/>
    </row>
    <row r="436" spans="3:17" s="99" customFormat="1" x14ac:dyDescent="0.25">
      <c r="C436" s="365"/>
      <c r="E436" s="365"/>
      <c r="F436" s="365"/>
      <c r="G436" s="365"/>
      <c r="H436" s="365"/>
      <c r="I436" s="365"/>
      <c r="J436" s="365"/>
      <c r="K436" s="365"/>
      <c r="L436" s="365"/>
      <c r="M436" s="160"/>
      <c r="Q436" s="191"/>
    </row>
    <row r="437" spans="3:17" s="99" customFormat="1" x14ac:dyDescent="0.25">
      <c r="C437" s="365"/>
      <c r="E437" s="365"/>
      <c r="F437" s="365"/>
      <c r="G437" s="365"/>
      <c r="H437" s="365"/>
      <c r="I437" s="365"/>
      <c r="J437" s="365"/>
      <c r="K437" s="365"/>
      <c r="L437" s="365"/>
      <c r="M437" s="160"/>
      <c r="Q437" s="191"/>
    </row>
    <row r="438" spans="3:17" s="99" customFormat="1" x14ac:dyDescent="0.25">
      <c r="C438" s="365"/>
      <c r="E438" s="365"/>
      <c r="F438" s="365"/>
      <c r="G438" s="365"/>
      <c r="H438" s="365"/>
      <c r="I438" s="365"/>
      <c r="J438" s="365"/>
      <c r="K438" s="365"/>
      <c r="L438" s="365"/>
      <c r="M438" s="160"/>
      <c r="Q438" s="191"/>
    </row>
    <row r="439" spans="3:17" s="99" customFormat="1" x14ac:dyDescent="0.25">
      <c r="C439" s="365"/>
      <c r="E439" s="365"/>
      <c r="F439" s="365"/>
      <c r="G439" s="365"/>
      <c r="H439" s="365"/>
      <c r="I439" s="365"/>
      <c r="J439" s="365"/>
      <c r="K439" s="365"/>
      <c r="L439" s="365"/>
      <c r="M439" s="160"/>
      <c r="Q439" s="191"/>
    </row>
    <row r="440" spans="3:17" s="99" customFormat="1" x14ac:dyDescent="0.25">
      <c r="C440" s="365"/>
      <c r="E440" s="365"/>
      <c r="F440" s="365"/>
      <c r="G440" s="365"/>
      <c r="H440" s="365"/>
      <c r="I440" s="365"/>
      <c r="J440" s="365"/>
      <c r="K440" s="365"/>
      <c r="L440" s="365"/>
      <c r="M440" s="160"/>
      <c r="Q440" s="191"/>
    </row>
    <row r="441" spans="3:17" s="99" customFormat="1" x14ac:dyDescent="0.25">
      <c r="C441" s="365"/>
      <c r="E441" s="365"/>
      <c r="F441" s="365"/>
      <c r="G441" s="365"/>
      <c r="H441" s="365"/>
      <c r="I441" s="365"/>
      <c r="J441" s="365"/>
      <c r="K441" s="365"/>
      <c r="L441" s="365"/>
      <c r="M441" s="160"/>
      <c r="Q441" s="191"/>
    </row>
    <row r="442" spans="3:17" s="99" customFormat="1" x14ac:dyDescent="0.25">
      <c r="C442" s="365"/>
      <c r="E442" s="365"/>
      <c r="F442" s="365"/>
      <c r="G442" s="365"/>
      <c r="H442" s="365"/>
      <c r="I442" s="365"/>
      <c r="J442" s="365"/>
      <c r="K442" s="365"/>
      <c r="L442" s="365"/>
      <c r="M442" s="160"/>
      <c r="Q442" s="191"/>
    </row>
    <row r="443" spans="3:17" s="99" customFormat="1" x14ac:dyDescent="0.25">
      <c r="C443" s="365"/>
      <c r="E443" s="365"/>
      <c r="F443" s="365"/>
      <c r="G443" s="365"/>
      <c r="H443" s="365"/>
      <c r="I443" s="365"/>
      <c r="J443" s="365"/>
      <c r="K443" s="365"/>
      <c r="L443" s="365"/>
      <c r="M443" s="160"/>
      <c r="Q443" s="191"/>
    </row>
    <row r="444" spans="3:17" s="99" customFormat="1" x14ac:dyDescent="0.25">
      <c r="C444" s="365"/>
      <c r="E444" s="365"/>
      <c r="F444" s="365"/>
      <c r="G444" s="365"/>
      <c r="H444" s="365"/>
      <c r="I444" s="365"/>
      <c r="J444" s="365"/>
      <c r="K444" s="365"/>
      <c r="L444" s="365"/>
      <c r="M444" s="160"/>
      <c r="Q444" s="191"/>
    </row>
    <row r="445" spans="3:17" s="99" customFormat="1" x14ac:dyDescent="0.25">
      <c r="C445" s="365"/>
      <c r="E445" s="365"/>
      <c r="F445" s="365"/>
      <c r="G445" s="365"/>
      <c r="H445" s="365"/>
      <c r="I445" s="365"/>
      <c r="J445" s="365"/>
      <c r="K445" s="365"/>
      <c r="L445" s="365"/>
      <c r="M445" s="160"/>
      <c r="Q445" s="191"/>
    </row>
    <row r="446" spans="3:17" s="99" customFormat="1" x14ac:dyDescent="0.25">
      <c r="C446" s="365"/>
      <c r="E446" s="365"/>
      <c r="F446" s="365"/>
      <c r="G446" s="365"/>
      <c r="H446" s="365"/>
      <c r="I446" s="365"/>
      <c r="J446" s="365"/>
      <c r="K446" s="365"/>
      <c r="L446" s="365"/>
      <c r="M446" s="160"/>
      <c r="Q446" s="191"/>
    </row>
    <row r="447" spans="3:17" s="99" customFormat="1" x14ac:dyDescent="0.25">
      <c r="C447" s="365"/>
      <c r="E447" s="365"/>
      <c r="F447" s="365"/>
      <c r="G447" s="365"/>
      <c r="H447" s="365"/>
      <c r="I447" s="365"/>
      <c r="J447" s="365"/>
      <c r="K447" s="365"/>
      <c r="L447" s="365"/>
      <c r="M447" s="160"/>
      <c r="Q447" s="191"/>
    </row>
    <row r="448" spans="3:17" s="99" customFormat="1" x14ac:dyDescent="0.25">
      <c r="C448" s="365"/>
      <c r="E448" s="365"/>
      <c r="F448" s="365"/>
      <c r="G448" s="365"/>
      <c r="H448" s="365"/>
      <c r="I448" s="365"/>
      <c r="J448" s="365"/>
      <c r="K448" s="365"/>
      <c r="L448" s="365"/>
      <c r="M448" s="160"/>
      <c r="Q448" s="191"/>
    </row>
    <row r="449" spans="3:17" s="99" customFormat="1" x14ac:dyDescent="0.25">
      <c r="C449" s="365"/>
      <c r="E449" s="365"/>
      <c r="F449" s="365"/>
      <c r="G449" s="365"/>
      <c r="H449" s="365"/>
      <c r="I449" s="365"/>
      <c r="J449" s="365"/>
      <c r="K449" s="365"/>
      <c r="L449" s="365"/>
      <c r="M449" s="160"/>
      <c r="Q449" s="191"/>
    </row>
    <row r="450" spans="3:17" s="99" customFormat="1" x14ac:dyDescent="0.25">
      <c r="C450" s="365"/>
      <c r="E450" s="365"/>
      <c r="F450" s="365"/>
      <c r="G450" s="365"/>
      <c r="H450" s="365"/>
      <c r="I450" s="365"/>
      <c r="J450" s="365"/>
      <c r="K450" s="365"/>
      <c r="L450" s="365"/>
      <c r="M450" s="160"/>
      <c r="Q450" s="191"/>
    </row>
    <row r="451" spans="3:17" s="99" customFormat="1" x14ac:dyDescent="0.25">
      <c r="C451" s="365"/>
      <c r="E451" s="365"/>
      <c r="F451" s="365"/>
      <c r="G451" s="365"/>
      <c r="H451" s="365"/>
      <c r="I451" s="365"/>
      <c r="J451" s="365"/>
      <c r="K451" s="365"/>
      <c r="L451" s="365"/>
      <c r="M451" s="160"/>
      <c r="Q451" s="191"/>
    </row>
    <row r="452" spans="3:17" s="99" customFormat="1" x14ac:dyDescent="0.25">
      <c r="C452" s="365"/>
      <c r="E452" s="365"/>
      <c r="F452" s="365"/>
      <c r="G452" s="365"/>
      <c r="H452" s="365"/>
      <c r="I452" s="365"/>
      <c r="J452" s="365"/>
      <c r="K452" s="365"/>
      <c r="L452" s="365"/>
      <c r="M452" s="160"/>
      <c r="Q452" s="191"/>
    </row>
    <row r="453" spans="3:17" s="99" customFormat="1" x14ac:dyDescent="0.25">
      <c r="C453" s="365"/>
      <c r="E453" s="365"/>
      <c r="F453" s="365"/>
      <c r="G453" s="365"/>
      <c r="H453" s="365"/>
      <c r="I453" s="365"/>
      <c r="J453" s="365"/>
      <c r="K453" s="365"/>
      <c r="L453" s="365"/>
      <c r="M453" s="160"/>
      <c r="Q453" s="191"/>
    </row>
    <row r="454" spans="3:17" s="99" customFormat="1" x14ac:dyDescent="0.25">
      <c r="C454" s="365"/>
      <c r="E454" s="365"/>
      <c r="F454" s="365"/>
      <c r="G454" s="365"/>
      <c r="H454" s="365"/>
      <c r="I454" s="365"/>
      <c r="J454" s="365"/>
      <c r="K454" s="365"/>
      <c r="L454" s="365"/>
      <c r="M454" s="160"/>
      <c r="Q454" s="191"/>
    </row>
    <row r="455" spans="3:17" s="99" customFormat="1" x14ac:dyDescent="0.25">
      <c r="C455" s="365"/>
      <c r="E455" s="365"/>
      <c r="F455" s="365"/>
      <c r="G455" s="365"/>
      <c r="H455" s="365"/>
      <c r="I455" s="365"/>
      <c r="J455" s="365"/>
      <c r="K455" s="365"/>
      <c r="L455" s="365"/>
      <c r="M455" s="160"/>
      <c r="Q455" s="191"/>
    </row>
    <row r="456" spans="3:17" s="99" customFormat="1" x14ac:dyDescent="0.25">
      <c r="C456" s="365"/>
      <c r="E456" s="365"/>
      <c r="F456" s="365"/>
      <c r="G456" s="365"/>
      <c r="H456" s="365"/>
      <c r="I456" s="365"/>
      <c r="J456" s="365"/>
      <c r="K456" s="365"/>
      <c r="L456" s="365"/>
      <c r="M456" s="160"/>
      <c r="Q456" s="191"/>
    </row>
    <row r="457" spans="3:17" s="99" customFormat="1" x14ac:dyDescent="0.25">
      <c r="C457" s="365"/>
      <c r="E457" s="365"/>
      <c r="F457" s="365"/>
      <c r="G457" s="365"/>
      <c r="H457" s="365"/>
      <c r="I457" s="365"/>
      <c r="J457" s="365"/>
      <c r="K457" s="365"/>
      <c r="L457" s="365"/>
      <c r="M457" s="160"/>
      <c r="Q457" s="191"/>
    </row>
    <row r="458" spans="3:17" s="99" customFormat="1" x14ac:dyDescent="0.25">
      <c r="C458" s="365"/>
      <c r="E458" s="365"/>
      <c r="F458" s="365"/>
      <c r="G458" s="365"/>
      <c r="H458" s="365"/>
      <c r="I458" s="365"/>
      <c r="J458" s="365"/>
      <c r="K458" s="365"/>
      <c r="L458" s="365"/>
      <c r="M458" s="160"/>
      <c r="Q458" s="191"/>
    </row>
    <row r="459" spans="3:17" s="99" customFormat="1" x14ac:dyDescent="0.25">
      <c r="C459" s="365"/>
      <c r="E459" s="365"/>
      <c r="F459" s="365"/>
      <c r="G459" s="365"/>
      <c r="H459" s="365"/>
      <c r="I459" s="365"/>
      <c r="J459" s="365"/>
      <c r="K459" s="365"/>
      <c r="L459" s="365"/>
      <c r="M459" s="160"/>
      <c r="Q459" s="191"/>
    </row>
    <row r="460" spans="3:17" s="99" customFormat="1" x14ac:dyDescent="0.25">
      <c r="C460" s="365"/>
      <c r="E460" s="365"/>
      <c r="F460" s="365"/>
      <c r="G460" s="365"/>
      <c r="H460" s="365"/>
      <c r="I460" s="365"/>
      <c r="J460" s="365"/>
      <c r="K460" s="365"/>
      <c r="L460" s="365"/>
      <c r="M460" s="160"/>
      <c r="Q460" s="191"/>
    </row>
    <row r="461" spans="3:17" s="99" customFormat="1" x14ac:dyDescent="0.25">
      <c r="C461" s="365"/>
      <c r="E461" s="365"/>
      <c r="F461" s="365"/>
      <c r="G461" s="365"/>
      <c r="H461" s="365"/>
      <c r="I461" s="365"/>
      <c r="J461" s="365"/>
      <c r="K461" s="365"/>
      <c r="L461" s="365"/>
      <c r="M461" s="160"/>
      <c r="Q461" s="191"/>
    </row>
    <row r="462" spans="3:17" s="99" customFormat="1" x14ac:dyDescent="0.25">
      <c r="C462" s="365"/>
      <c r="E462" s="365"/>
      <c r="F462" s="365"/>
      <c r="G462" s="365"/>
      <c r="H462" s="365"/>
      <c r="I462" s="365"/>
      <c r="J462" s="365"/>
      <c r="K462" s="365"/>
      <c r="L462" s="365"/>
      <c r="M462" s="160"/>
      <c r="Q462" s="191"/>
    </row>
    <row r="463" spans="3:17" s="99" customFormat="1" x14ac:dyDescent="0.25">
      <c r="C463" s="365"/>
      <c r="E463" s="365"/>
      <c r="F463" s="365"/>
      <c r="G463" s="365"/>
      <c r="H463" s="365"/>
      <c r="I463" s="365"/>
      <c r="J463" s="365"/>
      <c r="K463" s="365"/>
      <c r="L463" s="365"/>
      <c r="M463" s="160"/>
      <c r="Q463" s="191"/>
    </row>
    <row r="464" spans="3:17" s="99" customFormat="1" x14ac:dyDescent="0.25">
      <c r="C464" s="365"/>
      <c r="E464" s="365"/>
      <c r="F464" s="365"/>
      <c r="G464" s="365"/>
      <c r="H464" s="365"/>
      <c r="I464" s="365"/>
      <c r="J464" s="365"/>
      <c r="K464" s="365"/>
      <c r="L464" s="365"/>
      <c r="M464" s="160"/>
      <c r="Q464" s="191"/>
    </row>
    <row r="465" spans="3:17" s="99" customFormat="1" x14ac:dyDescent="0.25">
      <c r="C465" s="365"/>
      <c r="E465" s="365"/>
      <c r="F465" s="365"/>
      <c r="G465" s="365"/>
      <c r="H465" s="365"/>
      <c r="I465" s="365"/>
      <c r="J465" s="365"/>
      <c r="K465" s="365"/>
      <c r="L465" s="365"/>
      <c r="M465" s="160"/>
      <c r="Q465" s="191"/>
    </row>
    <row r="466" spans="3:17" s="99" customFormat="1" x14ac:dyDescent="0.25">
      <c r="C466" s="365"/>
      <c r="E466" s="365"/>
      <c r="F466" s="365"/>
      <c r="G466" s="365"/>
      <c r="H466" s="365"/>
      <c r="I466" s="365"/>
      <c r="J466" s="365"/>
      <c r="K466" s="365"/>
      <c r="L466" s="365"/>
      <c r="M466" s="160"/>
      <c r="Q466" s="191"/>
    </row>
    <row r="467" spans="3:17" s="99" customFormat="1" x14ac:dyDescent="0.25">
      <c r="C467" s="365"/>
      <c r="E467" s="365"/>
      <c r="F467" s="365"/>
      <c r="G467" s="365"/>
      <c r="H467" s="365"/>
      <c r="I467" s="365"/>
      <c r="J467" s="365"/>
      <c r="K467" s="365"/>
      <c r="L467" s="365"/>
      <c r="M467" s="160"/>
      <c r="Q467" s="191"/>
    </row>
    <row r="468" spans="3:17" s="99" customFormat="1" x14ac:dyDescent="0.25">
      <c r="C468" s="365"/>
      <c r="E468" s="365"/>
      <c r="F468" s="365"/>
      <c r="G468" s="365"/>
      <c r="H468" s="365"/>
      <c r="I468" s="365"/>
      <c r="J468" s="365"/>
      <c r="K468" s="365"/>
      <c r="L468" s="365"/>
      <c r="M468" s="160"/>
      <c r="Q468" s="191"/>
    </row>
    <row r="469" spans="3:17" s="99" customFormat="1" x14ac:dyDescent="0.25">
      <c r="C469" s="365"/>
      <c r="E469" s="365"/>
      <c r="F469" s="365"/>
      <c r="G469" s="365"/>
      <c r="H469" s="365"/>
      <c r="I469" s="365"/>
      <c r="J469" s="365"/>
      <c r="K469" s="365"/>
      <c r="L469" s="365"/>
      <c r="M469" s="160"/>
      <c r="Q469" s="191"/>
    </row>
    <row r="470" spans="3:17" s="99" customFormat="1" x14ac:dyDescent="0.25">
      <c r="C470" s="365"/>
      <c r="E470" s="365"/>
      <c r="F470" s="365"/>
      <c r="G470" s="365"/>
      <c r="H470" s="365"/>
      <c r="I470" s="365"/>
      <c r="J470" s="365"/>
      <c r="K470" s="365"/>
      <c r="L470" s="365"/>
      <c r="M470" s="160"/>
      <c r="Q470" s="191"/>
    </row>
    <row r="471" spans="3:17" s="99" customFormat="1" x14ac:dyDescent="0.25">
      <c r="C471" s="365"/>
      <c r="E471" s="365"/>
      <c r="F471" s="365"/>
      <c r="G471" s="365"/>
      <c r="H471" s="365"/>
      <c r="I471" s="365"/>
      <c r="J471" s="365"/>
      <c r="K471" s="365"/>
      <c r="L471" s="365"/>
      <c r="M471" s="160"/>
      <c r="Q471" s="191"/>
    </row>
    <row r="472" spans="3:17" s="99" customFormat="1" x14ac:dyDescent="0.25">
      <c r="C472" s="365"/>
      <c r="E472" s="365"/>
      <c r="F472" s="365"/>
      <c r="G472" s="365"/>
      <c r="H472" s="365"/>
      <c r="I472" s="365"/>
      <c r="J472" s="365"/>
      <c r="K472" s="365"/>
      <c r="L472" s="365"/>
      <c r="M472" s="160"/>
      <c r="Q472" s="191"/>
    </row>
    <row r="473" spans="3:17" s="99" customFormat="1" x14ac:dyDescent="0.25">
      <c r="C473" s="365"/>
      <c r="E473" s="365"/>
      <c r="F473" s="365"/>
      <c r="G473" s="365"/>
      <c r="H473" s="365"/>
      <c r="I473" s="365"/>
      <c r="J473" s="365"/>
      <c r="K473" s="365"/>
      <c r="L473" s="365"/>
      <c r="M473" s="160"/>
      <c r="Q473" s="191"/>
    </row>
    <row r="474" spans="3:17" s="99" customFormat="1" x14ac:dyDescent="0.25">
      <c r="C474" s="365"/>
      <c r="E474" s="365"/>
      <c r="F474" s="365"/>
      <c r="G474" s="365"/>
      <c r="H474" s="365"/>
      <c r="I474" s="365"/>
      <c r="J474" s="365"/>
      <c r="K474" s="365"/>
      <c r="L474" s="365"/>
      <c r="M474" s="160"/>
      <c r="Q474" s="191"/>
    </row>
    <row r="475" spans="3:17" s="99" customFormat="1" x14ac:dyDescent="0.25">
      <c r="C475" s="365"/>
      <c r="E475" s="365"/>
      <c r="F475" s="365"/>
      <c r="G475" s="365"/>
      <c r="H475" s="365"/>
      <c r="I475" s="365"/>
      <c r="J475" s="365"/>
      <c r="K475" s="365"/>
      <c r="L475" s="365"/>
      <c r="M475" s="160"/>
      <c r="Q475" s="191"/>
    </row>
    <row r="476" spans="3:17" s="99" customFormat="1" x14ac:dyDescent="0.25">
      <c r="C476" s="365"/>
      <c r="E476" s="365"/>
      <c r="F476" s="365"/>
      <c r="G476" s="365"/>
      <c r="H476" s="365"/>
      <c r="I476" s="365"/>
      <c r="J476" s="365"/>
      <c r="K476" s="365"/>
      <c r="L476" s="365"/>
      <c r="M476" s="160"/>
      <c r="Q476" s="191"/>
    </row>
    <row r="477" spans="3:17" s="99" customFormat="1" x14ac:dyDescent="0.25">
      <c r="C477" s="365"/>
      <c r="E477" s="365"/>
      <c r="F477" s="365"/>
      <c r="G477" s="365"/>
      <c r="H477" s="365"/>
      <c r="I477" s="365"/>
      <c r="J477" s="365"/>
      <c r="K477" s="365"/>
      <c r="L477" s="365"/>
      <c r="M477" s="160"/>
      <c r="Q477" s="191"/>
    </row>
    <row r="478" spans="3:17" s="99" customFormat="1" x14ac:dyDescent="0.25">
      <c r="C478" s="365"/>
      <c r="E478" s="365"/>
      <c r="F478" s="365"/>
      <c r="G478" s="365"/>
      <c r="H478" s="365"/>
      <c r="I478" s="365"/>
      <c r="J478" s="365"/>
      <c r="K478" s="365"/>
      <c r="L478" s="365"/>
      <c r="M478" s="160"/>
      <c r="Q478" s="191"/>
    </row>
    <row r="479" spans="3:17" s="99" customFormat="1" x14ac:dyDescent="0.25">
      <c r="C479" s="365"/>
      <c r="E479" s="365"/>
      <c r="F479" s="365"/>
      <c r="G479" s="365"/>
      <c r="H479" s="365"/>
      <c r="I479" s="365"/>
      <c r="J479" s="365"/>
      <c r="K479" s="365"/>
      <c r="L479" s="365"/>
      <c r="M479" s="160"/>
      <c r="Q479" s="191"/>
    </row>
    <row r="480" spans="3:17" s="99" customFormat="1" x14ac:dyDescent="0.25">
      <c r="C480" s="365"/>
      <c r="E480" s="365"/>
      <c r="F480" s="365"/>
      <c r="G480" s="365"/>
      <c r="H480" s="365"/>
      <c r="I480" s="365"/>
      <c r="J480" s="365"/>
      <c r="K480" s="365"/>
      <c r="L480" s="365"/>
      <c r="M480" s="160"/>
      <c r="Q480" s="191"/>
    </row>
    <row r="481" spans="3:17" s="99" customFormat="1" x14ac:dyDescent="0.25">
      <c r="C481" s="365"/>
      <c r="E481" s="365"/>
      <c r="F481" s="365"/>
      <c r="G481" s="365"/>
      <c r="H481" s="365"/>
      <c r="I481" s="365"/>
      <c r="J481" s="365"/>
      <c r="K481" s="365"/>
      <c r="L481" s="365"/>
      <c r="M481" s="160"/>
      <c r="Q481" s="191"/>
    </row>
    <row r="482" spans="3:17" s="99" customFormat="1" x14ac:dyDescent="0.25">
      <c r="C482" s="365"/>
      <c r="E482" s="365"/>
      <c r="F482" s="365"/>
      <c r="G482" s="365"/>
      <c r="H482" s="365"/>
      <c r="I482" s="365"/>
      <c r="J482" s="365"/>
      <c r="K482" s="365"/>
      <c r="L482" s="365"/>
      <c r="M482" s="160"/>
      <c r="Q482" s="191"/>
    </row>
    <row r="483" spans="3:17" s="99" customFormat="1" x14ac:dyDescent="0.25">
      <c r="C483" s="365"/>
      <c r="E483" s="365"/>
      <c r="F483" s="365"/>
      <c r="G483" s="365"/>
      <c r="H483" s="365"/>
      <c r="I483" s="365"/>
      <c r="J483" s="365"/>
      <c r="K483" s="365"/>
      <c r="L483" s="365"/>
      <c r="M483" s="160"/>
      <c r="Q483" s="191"/>
    </row>
    <row r="484" spans="3:17" s="99" customFormat="1" x14ac:dyDescent="0.25">
      <c r="C484" s="365"/>
      <c r="E484" s="365"/>
      <c r="F484" s="365"/>
      <c r="G484" s="365"/>
      <c r="H484" s="365"/>
      <c r="I484" s="365"/>
      <c r="J484" s="365"/>
      <c r="K484" s="365"/>
      <c r="L484" s="365"/>
      <c r="M484" s="160"/>
      <c r="Q484" s="191"/>
    </row>
    <row r="485" spans="3:17" s="99" customFormat="1" x14ac:dyDescent="0.25">
      <c r="C485" s="365"/>
      <c r="E485" s="365"/>
      <c r="F485" s="365"/>
      <c r="G485" s="365"/>
      <c r="H485" s="365"/>
      <c r="I485" s="365"/>
      <c r="J485" s="365"/>
      <c r="K485" s="365"/>
      <c r="L485" s="365"/>
      <c r="M485" s="160"/>
      <c r="Q485" s="191"/>
    </row>
    <row r="486" spans="3:17" s="99" customFormat="1" x14ac:dyDescent="0.25">
      <c r="C486" s="365"/>
      <c r="E486" s="365"/>
      <c r="F486" s="365"/>
      <c r="G486" s="365"/>
      <c r="H486" s="365"/>
      <c r="I486" s="365"/>
      <c r="J486" s="365"/>
      <c r="K486" s="365"/>
      <c r="L486" s="365"/>
      <c r="M486" s="160"/>
      <c r="Q486" s="191"/>
    </row>
    <row r="487" spans="3:17" s="99" customFormat="1" x14ac:dyDescent="0.25">
      <c r="C487" s="365"/>
      <c r="E487" s="365"/>
      <c r="F487" s="365"/>
      <c r="G487" s="365"/>
      <c r="H487" s="365"/>
      <c r="I487" s="365"/>
      <c r="J487" s="365"/>
      <c r="K487" s="365"/>
      <c r="L487" s="365"/>
      <c r="M487" s="160"/>
      <c r="Q487" s="191"/>
    </row>
    <row r="488" spans="3:17" s="99" customFormat="1" x14ac:dyDescent="0.25">
      <c r="C488" s="365"/>
      <c r="E488" s="365"/>
      <c r="F488" s="365"/>
      <c r="G488" s="365"/>
      <c r="H488" s="365"/>
      <c r="I488" s="365"/>
      <c r="J488" s="365"/>
      <c r="K488" s="365"/>
      <c r="L488" s="365"/>
      <c r="M488" s="160"/>
      <c r="Q488" s="191"/>
    </row>
    <row r="489" spans="3:17" s="99" customFormat="1" x14ac:dyDescent="0.25">
      <c r="C489" s="365"/>
      <c r="E489" s="365"/>
      <c r="F489" s="365"/>
      <c r="G489" s="365"/>
      <c r="H489" s="365"/>
      <c r="I489" s="365"/>
      <c r="J489" s="365"/>
      <c r="K489" s="365"/>
      <c r="L489" s="365"/>
      <c r="M489" s="160"/>
      <c r="Q489" s="191"/>
    </row>
    <row r="490" spans="3:17" s="99" customFormat="1" x14ac:dyDescent="0.25">
      <c r="C490" s="365"/>
      <c r="E490" s="365"/>
      <c r="F490" s="365"/>
      <c r="G490" s="365"/>
      <c r="H490" s="365"/>
      <c r="I490" s="365"/>
      <c r="J490" s="365"/>
      <c r="K490" s="365"/>
      <c r="L490" s="365"/>
      <c r="M490" s="160"/>
      <c r="Q490" s="191"/>
    </row>
    <row r="491" spans="3:17" s="99" customFormat="1" x14ac:dyDescent="0.25">
      <c r="C491" s="365"/>
      <c r="E491" s="365"/>
      <c r="F491" s="365"/>
      <c r="G491" s="365"/>
      <c r="H491" s="365"/>
      <c r="I491" s="365"/>
      <c r="J491" s="365"/>
      <c r="K491" s="365"/>
      <c r="L491" s="365"/>
      <c r="M491" s="160"/>
      <c r="Q491" s="191"/>
    </row>
    <row r="492" spans="3:17" s="99" customFormat="1" x14ac:dyDescent="0.25">
      <c r="C492" s="365"/>
      <c r="E492" s="365"/>
      <c r="F492" s="365"/>
      <c r="G492" s="365"/>
      <c r="H492" s="365"/>
      <c r="I492" s="365"/>
      <c r="J492" s="365"/>
      <c r="K492" s="365"/>
      <c r="L492" s="365"/>
      <c r="M492" s="160"/>
      <c r="Q492" s="191"/>
    </row>
    <row r="493" spans="3:17" s="99" customFormat="1" x14ac:dyDescent="0.25">
      <c r="C493" s="365"/>
      <c r="E493" s="365"/>
      <c r="F493" s="365"/>
      <c r="G493" s="365"/>
      <c r="H493" s="365"/>
      <c r="I493" s="365"/>
      <c r="J493" s="365"/>
      <c r="K493" s="365"/>
      <c r="L493" s="365"/>
      <c r="M493" s="160"/>
      <c r="Q493" s="191"/>
    </row>
    <row r="494" spans="3:17" s="99" customFormat="1" x14ac:dyDescent="0.25">
      <c r="C494" s="365"/>
      <c r="E494" s="365"/>
      <c r="F494" s="365"/>
      <c r="G494" s="365"/>
      <c r="H494" s="365"/>
      <c r="I494" s="365"/>
      <c r="J494" s="365"/>
      <c r="K494" s="365"/>
      <c r="L494" s="365"/>
      <c r="M494" s="160"/>
      <c r="Q494" s="191"/>
    </row>
    <row r="495" spans="3:17" s="99" customFormat="1" x14ac:dyDescent="0.25">
      <c r="C495" s="365"/>
      <c r="E495" s="365"/>
      <c r="F495" s="365"/>
      <c r="G495" s="365"/>
      <c r="H495" s="365"/>
      <c r="I495" s="365"/>
      <c r="J495" s="365"/>
      <c r="K495" s="365"/>
      <c r="L495" s="365"/>
      <c r="M495" s="160"/>
      <c r="Q495" s="191"/>
    </row>
    <row r="496" spans="3:17" s="99" customFormat="1" x14ac:dyDescent="0.25">
      <c r="C496" s="365"/>
      <c r="E496" s="365"/>
      <c r="F496" s="365"/>
      <c r="G496" s="365"/>
      <c r="H496" s="365"/>
      <c r="I496" s="365"/>
      <c r="J496" s="365"/>
      <c r="K496" s="365"/>
      <c r="L496" s="365"/>
      <c r="M496" s="160"/>
      <c r="Q496" s="191"/>
    </row>
    <row r="497" spans="3:17" s="99" customFormat="1" x14ac:dyDescent="0.25">
      <c r="C497" s="365"/>
      <c r="E497" s="365"/>
      <c r="F497" s="365"/>
      <c r="G497" s="365"/>
      <c r="H497" s="365"/>
      <c r="I497" s="365"/>
      <c r="J497" s="365"/>
      <c r="K497" s="365"/>
      <c r="L497" s="365"/>
      <c r="M497" s="160"/>
      <c r="Q497" s="191"/>
    </row>
    <row r="498" spans="3:17" s="99" customFormat="1" x14ac:dyDescent="0.25">
      <c r="C498" s="365"/>
      <c r="E498" s="365"/>
      <c r="F498" s="365"/>
      <c r="G498" s="365"/>
      <c r="H498" s="365"/>
      <c r="I498" s="365"/>
      <c r="J498" s="365"/>
      <c r="K498" s="365"/>
      <c r="L498" s="365"/>
      <c r="M498" s="160"/>
      <c r="Q498" s="191"/>
    </row>
    <row r="499" spans="3:17" s="99" customFormat="1" x14ac:dyDescent="0.25">
      <c r="C499" s="365"/>
      <c r="E499" s="365"/>
      <c r="F499" s="365"/>
      <c r="G499" s="365"/>
      <c r="H499" s="365"/>
      <c r="I499" s="365"/>
      <c r="J499" s="365"/>
      <c r="K499" s="365"/>
      <c r="L499" s="365"/>
      <c r="M499" s="160"/>
      <c r="Q499" s="191"/>
    </row>
    <row r="500" spans="3:17" s="99" customFormat="1" x14ac:dyDescent="0.25">
      <c r="C500" s="365"/>
      <c r="E500" s="365"/>
      <c r="F500" s="365"/>
      <c r="G500" s="365"/>
      <c r="H500" s="365"/>
      <c r="I500" s="365"/>
      <c r="J500" s="365"/>
      <c r="K500" s="365"/>
      <c r="L500" s="365"/>
      <c r="M500" s="160"/>
      <c r="Q500" s="191"/>
    </row>
    <row r="501" spans="3:17" s="99" customFormat="1" x14ac:dyDescent="0.25">
      <c r="C501" s="365"/>
      <c r="E501" s="365"/>
      <c r="F501" s="365"/>
      <c r="G501" s="365"/>
      <c r="H501" s="365"/>
      <c r="I501" s="365"/>
      <c r="J501" s="365"/>
      <c r="K501" s="365"/>
      <c r="L501" s="365"/>
      <c r="M501" s="160"/>
      <c r="Q501" s="191"/>
    </row>
    <row r="502" spans="3:17" s="99" customFormat="1" x14ac:dyDescent="0.25">
      <c r="C502" s="365"/>
      <c r="E502" s="365"/>
      <c r="F502" s="365"/>
      <c r="G502" s="365"/>
      <c r="H502" s="365"/>
      <c r="I502" s="365"/>
      <c r="J502" s="365"/>
      <c r="K502" s="365"/>
      <c r="L502" s="365"/>
      <c r="M502" s="160"/>
      <c r="Q502" s="191"/>
    </row>
    <row r="503" spans="3:17" s="99" customFormat="1" x14ac:dyDescent="0.25">
      <c r="C503" s="365"/>
      <c r="E503" s="365"/>
      <c r="F503" s="365"/>
      <c r="G503" s="365"/>
      <c r="H503" s="365"/>
      <c r="I503" s="365"/>
      <c r="J503" s="365"/>
      <c r="K503" s="365"/>
      <c r="L503" s="365"/>
      <c r="M503" s="160"/>
      <c r="Q503" s="191"/>
    </row>
    <row r="504" spans="3:17" s="99" customFormat="1" x14ac:dyDescent="0.25">
      <c r="C504" s="365"/>
      <c r="E504" s="365"/>
      <c r="F504" s="365"/>
      <c r="G504" s="365"/>
      <c r="H504" s="365"/>
      <c r="I504" s="365"/>
      <c r="J504" s="365"/>
      <c r="K504" s="365"/>
      <c r="L504" s="365"/>
      <c r="M504" s="160"/>
      <c r="Q504" s="191"/>
    </row>
    <row r="505" spans="3:17" s="99" customFormat="1" x14ac:dyDescent="0.25">
      <c r="C505" s="365"/>
      <c r="E505" s="365"/>
      <c r="F505" s="365"/>
      <c r="G505" s="365"/>
      <c r="H505" s="365"/>
      <c r="I505" s="365"/>
      <c r="J505" s="365"/>
      <c r="K505" s="365"/>
      <c r="L505" s="365"/>
      <c r="M505" s="160"/>
      <c r="Q505" s="191"/>
    </row>
    <row r="506" spans="3:17" s="99" customFormat="1" x14ac:dyDescent="0.25">
      <c r="C506" s="365"/>
      <c r="E506" s="365"/>
      <c r="F506" s="365"/>
      <c r="G506" s="365"/>
      <c r="H506" s="365"/>
      <c r="I506" s="365"/>
      <c r="J506" s="365"/>
      <c r="K506" s="365"/>
      <c r="L506" s="365"/>
      <c r="M506" s="160"/>
      <c r="Q506" s="191"/>
    </row>
    <row r="507" spans="3:17" s="99" customFormat="1" x14ac:dyDescent="0.25">
      <c r="C507" s="365"/>
      <c r="E507" s="365"/>
      <c r="F507" s="365"/>
      <c r="G507" s="365"/>
      <c r="H507" s="365"/>
      <c r="I507" s="365"/>
      <c r="J507" s="365"/>
      <c r="K507" s="365"/>
      <c r="L507" s="365"/>
      <c r="M507" s="160"/>
      <c r="Q507" s="191"/>
    </row>
    <row r="508" spans="3:17" s="99" customFormat="1" x14ac:dyDescent="0.25">
      <c r="C508" s="365"/>
      <c r="E508" s="365"/>
      <c r="F508" s="365"/>
      <c r="G508" s="365"/>
      <c r="H508" s="365"/>
      <c r="I508" s="365"/>
      <c r="J508" s="365"/>
      <c r="K508" s="365"/>
      <c r="L508" s="365"/>
      <c r="M508" s="160"/>
      <c r="Q508" s="191"/>
    </row>
    <row r="509" spans="3:17" s="99" customFormat="1" x14ac:dyDescent="0.25">
      <c r="C509" s="365"/>
      <c r="E509" s="365"/>
      <c r="F509" s="365"/>
      <c r="G509" s="365"/>
      <c r="H509" s="365"/>
      <c r="I509" s="365"/>
      <c r="J509" s="365"/>
      <c r="K509" s="365"/>
      <c r="L509" s="365"/>
      <c r="M509" s="160"/>
      <c r="Q509" s="191"/>
    </row>
    <row r="510" spans="3:17" s="99" customFormat="1" x14ac:dyDescent="0.25">
      <c r="C510" s="365"/>
      <c r="E510" s="365"/>
      <c r="F510" s="365"/>
      <c r="G510" s="365"/>
      <c r="H510" s="365"/>
      <c r="I510" s="365"/>
      <c r="J510" s="365"/>
      <c r="K510" s="365"/>
      <c r="L510" s="365"/>
      <c r="M510" s="160"/>
      <c r="Q510" s="191"/>
    </row>
    <row r="511" spans="3:17" s="99" customFormat="1" x14ac:dyDescent="0.25">
      <c r="C511" s="365"/>
      <c r="E511" s="365"/>
      <c r="F511" s="365"/>
      <c r="G511" s="365"/>
      <c r="H511" s="365"/>
      <c r="I511" s="365"/>
      <c r="J511" s="365"/>
      <c r="K511" s="365"/>
      <c r="L511" s="365"/>
      <c r="M511" s="160"/>
      <c r="Q511" s="191"/>
    </row>
    <row r="512" spans="3:17" s="99" customFormat="1" x14ac:dyDescent="0.25">
      <c r="C512" s="365"/>
      <c r="E512" s="365"/>
      <c r="F512" s="365"/>
      <c r="G512" s="365"/>
      <c r="H512" s="365"/>
      <c r="I512" s="365"/>
      <c r="J512" s="365"/>
      <c r="K512" s="365"/>
      <c r="L512" s="365"/>
      <c r="M512" s="160"/>
      <c r="Q512" s="191"/>
    </row>
    <row r="513" spans="3:17" s="99" customFormat="1" x14ac:dyDescent="0.25">
      <c r="C513" s="365"/>
      <c r="E513" s="365"/>
      <c r="F513" s="365"/>
      <c r="G513" s="365"/>
      <c r="H513" s="365"/>
      <c r="I513" s="365"/>
      <c r="J513" s="365"/>
      <c r="K513" s="365"/>
      <c r="L513" s="365"/>
      <c r="M513" s="160"/>
      <c r="Q513" s="191"/>
    </row>
    <row r="514" spans="3:17" s="99" customFormat="1" x14ac:dyDescent="0.25">
      <c r="C514" s="365"/>
      <c r="E514" s="365"/>
      <c r="F514" s="365"/>
      <c r="G514" s="365"/>
      <c r="H514" s="365"/>
      <c r="I514" s="365"/>
      <c r="J514" s="365"/>
      <c r="K514" s="365"/>
      <c r="L514" s="365"/>
      <c r="M514" s="160"/>
      <c r="Q514" s="191"/>
    </row>
    <row r="515" spans="3:17" s="99" customFormat="1" x14ac:dyDescent="0.25">
      <c r="C515" s="365"/>
      <c r="E515" s="365"/>
      <c r="F515" s="365"/>
      <c r="G515" s="365"/>
      <c r="H515" s="365"/>
      <c r="I515" s="365"/>
      <c r="J515" s="365"/>
      <c r="K515" s="365"/>
      <c r="L515" s="365"/>
      <c r="M515" s="160"/>
      <c r="Q515" s="191"/>
    </row>
    <row r="516" spans="3:17" s="99" customFormat="1" x14ac:dyDescent="0.25">
      <c r="C516" s="365"/>
      <c r="E516" s="365"/>
      <c r="F516" s="365"/>
      <c r="G516" s="365"/>
      <c r="H516" s="365"/>
      <c r="I516" s="365"/>
      <c r="J516" s="365"/>
      <c r="K516" s="365"/>
      <c r="L516" s="365"/>
      <c r="M516" s="160"/>
      <c r="Q516" s="191"/>
    </row>
    <row r="517" spans="3:17" s="99" customFormat="1" x14ac:dyDescent="0.25">
      <c r="C517" s="365"/>
      <c r="E517" s="365"/>
      <c r="F517" s="365"/>
      <c r="G517" s="365"/>
      <c r="H517" s="365"/>
      <c r="I517" s="365"/>
      <c r="J517" s="365"/>
      <c r="K517" s="365"/>
      <c r="L517" s="365"/>
      <c r="M517" s="160"/>
      <c r="Q517" s="191"/>
    </row>
    <row r="518" spans="3:17" s="99" customFormat="1" x14ac:dyDescent="0.25">
      <c r="C518" s="365"/>
      <c r="E518" s="365"/>
      <c r="F518" s="365"/>
      <c r="G518" s="365"/>
      <c r="H518" s="365"/>
      <c r="I518" s="365"/>
      <c r="J518" s="365"/>
      <c r="K518" s="365"/>
      <c r="L518" s="365"/>
      <c r="M518" s="160"/>
      <c r="Q518" s="191"/>
    </row>
    <row r="519" spans="3:17" s="99" customFormat="1" x14ac:dyDescent="0.25">
      <c r="C519" s="365"/>
      <c r="E519" s="365"/>
      <c r="F519" s="365"/>
      <c r="G519" s="365"/>
      <c r="H519" s="365"/>
      <c r="I519" s="365"/>
      <c r="J519" s="365"/>
      <c r="K519" s="365"/>
      <c r="L519" s="365"/>
      <c r="M519" s="160"/>
      <c r="Q519" s="191"/>
    </row>
    <row r="520" spans="3:17" s="99" customFormat="1" x14ac:dyDescent="0.25">
      <c r="C520" s="365"/>
      <c r="E520" s="365"/>
      <c r="F520" s="365"/>
      <c r="G520" s="365"/>
      <c r="H520" s="365"/>
      <c r="I520" s="365"/>
      <c r="J520" s="365"/>
      <c r="K520" s="365"/>
      <c r="L520" s="365"/>
      <c r="M520" s="160"/>
      <c r="Q520" s="191"/>
    </row>
    <row r="521" spans="3:17" s="99" customFormat="1" x14ac:dyDescent="0.25">
      <c r="C521" s="365"/>
      <c r="E521" s="365"/>
      <c r="F521" s="365"/>
      <c r="G521" s="365"/>
      <c r="H521" s="365"/>
      <c r="I521" s="365"/>
      <c r="J521" s="365"/>
      <c r="K521" s="365"/>
      <c r="L521" s="365"/>
      <c r="M521" s="160"/>
      <c r="Q521" s="191"/>
    </row>
    <row r="522" spans="3:17" s="99" customFormat="1" x14ac:dyDescent="0.25">
      <c r="C522" s="365"/>
      <c r="E522" s="365"/>
      <c r="F522" s="365"/>
      <c r="G522" s="365"/>
      <c r="H522" s="365"/>
      <c r="I522" s="365"/>
      <c r="J522" s="365"/>
      <c r="K522" s="365"/>
      <c r="L522" s="365"/>
      <c r="M522" s="160"/>
      <c r="Q522" s="191"/>
    </row>
    <row r="523" spans="3:17" s="99" customFormat="1" x14ac:dyDescent="0.25">
      <c r="C523" s="365"/>
      <c r="E523" s="365"/>
      <c r="F523" s="365"/>
      <c r="G523" s="365"/>
      <c r="H523" s="365"/>
      <c r="I523" s="365"/>
      <c r="J523" s="365"/>
      <c r="K523" s="365"/>
      <c r="L523" s="365"/>
      <c r="M523" s="160"/>
      <c r="Q523" s="191"/>
    </row>
    <row r="524" spans="3:17" s="99" customFormat="1" x14ac:dyDescent="0.25">
      <c r="C524" s="365"/>
      <c r="E524" s="365"/>
      <c r="F524" s="365"/>
      <c r="G524" s="365"/>
      <c r="H524" s="365"/>
      <c r="I524" s="365"/>
      <c r="J524" s="365"/>
      <c r="K524" s="365"/>
      <c r="L524" s="365"/>
      <c r="M524" s="160"/>
      <c r="Q524" s="191"/>
    </row>
    <row r="525" spans="3:17" s="99" customFormat="1" x14ac:dyDescent="0.25">
      <c r="C525" s="365"/>
      <c r="E525" s="365"/>
      <c r="F525" s="365"/>
      <c r="G525" s="365"/>
      <c r="H525" s="365"/>
      <c r="I525" s="365"/>
      <c r="J525" s="365"/>
      <c r="K525" s="365"/>
      <c r="L525" s="365"/>
      <c r="M525" s="160"/>
      <c r="Q525" s="191"/>
    </row>
    <row r="526" spans="3:17" s="99" customFormat="1" x14ac:dyDescent="0.25">
      <c r="C526" s="365"/>
      <c r="E526" s="365"/>
      <c r="F526" s="365"/>
      <c r="G526" s="365"/>
      <c r="H526" s="365"/>
      <c r="I526" s="365"/>
      <c r="J526" s="365"/>
      <c r="K526" s="365"/>
      <c r="L526" s="365"/>
      <c r="M526" s="160"/>
      <c r="Q526" s="191"/>
    </row>
    <row r="527" spans="3:17" s="99" customFormat="1" x14ac:dyDescent="0.25">
      <c r="C527" s="365"/>
      <c r="E527" s="365"/>
      <c r="F527" s="365"/>
      <c r="G527" s="365"/>
      <c r="H527" s="365"/>
      <c r="I527" s="365"/>
      <c r="J527" s="365"/>
      <c r="K527" s="365"/>
      <c r="L527" s="365"/>
      <c r="M527" s="160"/>
      <c r="Q527" s="191"/>
    </row>
    <row r="528" spans="3:17" s="99" customFormat="1" x14ac:dyDescent="0.25">
      <c r="C528" s="365"/>
      <c r="E528" s="365"/>
      <c r="F528" s="365"/>
      <c r="G528" s="365"/>
      <c r="H528" s="365"/>
      <c r="I528" s="365"/>
      <c r="J528" s="365"/>
      <c r="K528" s="365"/>
      <c r="L528" s="365"/>
      <c r="M528" s="160"/>
      <c r="Q528" s="191"/>
    </row>
    <row r="529" spans="3:17" s="99" customFormat="1" x14ac:dyDescent="0.25">
      <c r="C529" s="365"/>
      <c r="E529" s="365"/>
      <c r="F529" s="365"/>
      <c r="G529" s="365"/>
      <c r="H529" s="365"/>
      <c r="I529" s="365"/>
      <c r="J529" s="365"/>
      <c r="K529" s="365"/>
      <c r="L529" s="365"/>
      <c r="M529" s="160"/>
      <c r="Q529" s="191"/>
    </row>
    <row r="530" spans="3:17" s="99" customFormat="1" x14ac:dyDescent="0.25">
      <c r="C530" s="365"/>
      <c r="E530" s="365"/>
      <c r="F530" s="365"/>
      <c r="G530" s="365"/>
      <c r="H530" s="365"/>
      <c r="I530" s="365"/>
      <c r="J530" s="365"/>
      <c r="K530" s="365"/>
      <c r="L530" s="365"/>
      <c r="M530" s="160"/>
      <c r="Q530" s="191"/>
    </row>
    <row r="531" spans="3:17" s="99" customFormat="1" x14ac:dyDescent="0.25">
      <c r="C531" s="365"/>
      <c r="E531" s="365"/>
      <c r="F531" s="365"/>
      <c r="G531" s="365"/>
      <c r="H531" s="365"/>
      <c r="I531" s="365"/>
      <c r="J531" s="365"/>
      <c r="K531" s="365"/>
      <c r="L531" s="365"/>
      <c r="M531" s="160"/>
      <c r="Q531" s="191"/>
    </row>
    <row r="532" spans="3:17" s="99" customFormat="1" x14ac:dyDescent="0.25">
      <c r="C532" s="365"/>
      <c r="E532" s="365"/>
      <c r="F532" s="365"/>
      <c r="G532" s="365"/>
      <c r="H532" s="365"/>
      <c r="I532" s="365"/>
      <c r="J532" s="365"/>
      <c r="K532" s="365"/>
      <c r="L532" s="365"/>
      <c r="M532" s="160"/>
      <c r="Q532" s="191"/>
    </row>
    <row r="533" spans="3:17" s="99" customFormat="1" x14ac:dyDescent="0.25">
      <c r="C533" s="365"/>
      <c r="E533" s="365"/>
      <c r="F533" s="365"/>
      <c r="G533" s="365"/>
      <c r="H533" s="365"/>
      <c r="I533" s="365"/>
      <c r="J533" s="365"/>
      <c r="K533" s="365"/>
      <c r="L533" s="365"/>
      <c r="M533" s="160"/>
      <c r="Q533" s="191"/>
    </row>
    <row r="534" spans="3:17" s="99" customFormat="1" x14ac:dyDescent="0.25">
      <c r="C534" s="365"/>
      <c r="E534" s="365"/>
      <c r="F534" s="365"/>
      <c r="G534" s="365"/>
      <c r="H534" s="365"/>
      <c r="I534" s="365"/>
      <c r="J534" s="365"/>
      <c r="K534" s="365"/>
      <c r="L534" s="365"/>
      <c r="M534" s="160"/>
      <c r="Q534" s="191"/>
    </row>
    <row r="535" spans="3:17" s="99" customFormat="1" x14ac:dyDescent="0.25">
      <c r="C535" s="365"/>
      <c r="E535" s="365"/>
      <c r="F535" s="365"/>
      <c r="G535" s="365"/>
      <c r="H535" s="365"/>
      <c r="I535" s="365"/>
      <c r="J535" s="365"/>
      <c r="K535" s="365"/>
      <c r="L535" s="365"/>
      <c r="M535" s="160"/>
      <c r="Q535" s="191"/>
    </row>
    <row r="536" spans="3:17" s="99" customFormat="1" x14ac:dyDescent="0.25">
      <c r="C536" s="365"/>
      <c r="E536" s="365"/>
      <c r="F536" s="365"/>
      <c r="G536" s="365"/>
      <c r="H536" s="365"/>
      <c r="I536" s="365"/>
      <c r="J536" s="365"/>
      <c r="K536" s="365"/>
      <c r="L536" s="365"/>
      <c r="M536" s="160"/>
      <c r="Q536" s="191"/>
    </row>
    <row r="537" spans="3:17" s="99" customFormat="1" x14ac:dyDescent="0.25">
      <c r="C537" s="365"/>
      <c r="E537" s="365"/>
      <c r="F537" s="365"/>
      <c r="G537" s="365"/>
      <c r="H537" s="365"/>
      <c r="I537" s="365"/>
      <c r="J537" s="365"/>
      <c r="K537" s="365"/>
      <c r="L537" s="365"/>
      <c r="M537" s="160"/>
      <c r="Q537" s="191"/>
    </row>
    <row r="538" spans="3:17" s="99" customFormat="1" x14ac:dyDescent="0.25">
      <c r="C538" s="365"/>
      <c r="E538" s="365"/>
      <c r="F538" s="365"/>
      <c r="G538" s="365"/>
      <c r="H538" s="365"/>
      <c r="I538" s="365"/>
      <c r="J538" s="365"/>
      <c r="K538" s="365"/>
      <c r="L538" s="365"/>
      <c r="M538" s="160"/>
      <c r="Q538" s="191"/>
    </row>
    <row r="539" spans="3:17" s="99" customFormat="1" x14ac:dyDescent="0.25">
      <c r="C539" s="365"/>
      <c r="E539" s="365"/>
      <c r="F539" s="365"/>
      <c r="G539" s="365"/>
      <c r="H539" s="365"/>
      <c r="I539" s="365"/>
      <c r="J539" s="365"/>
      <c r="K539" s="365"/>
      <c r="L539" s="365"/>
      <c r="M539" s="160"/>
      <c r="Q539" s="191"/>
    </row>
    <row r="540" spans="3:17" s="99" customFormat="1" x14ac:dyDescent="0.25">
      <c r="C540" s="365"/>
      <c r="E540" s="365"/>
      <c r="F540" s="365"/>
      <c r="G540" s="365"/>
      <c r="H540" s="365"/>
      <c r="I540" s="365"/>
      <c r="J540" s="365"/>
      <c r="K540" s="365"/>
      <c r="L540" s="365"/>
      <c r="M540" s="160"/>
      <c r="Q540" s="191"/>
    </row>
    <row r="541" spans="3:17" s="99" customFormat="1" x14ac:dyDescent="0.25">
      <c r="C541" s="365"/>
      <c r="E541" s="365"/>
      <c r="F541" s="365"/>
      <c r="G541" s="365"/>
      <c r="H541" s="365"/>
      <c r="I541" s="365"/>
      <c r="J541" s="365"/>
      <c r="K541" s="365"/>
      <c r="L541" s="365"/>
      <c r="M541" s="160"/>
      <c r="Q541" s="191"/>
    </row>
    <row r="542" spans="3:17" s="99" customFormat="1" x14ac:dyDescent="0.25">
      <c r="C542" s="365"/>
      <c r="E542" s="365"/>
      <c r="F542" s="365"/>
      <c r="G542" s="365"/>
      <c r="H542" s="365"/>
      <c r="I542" s="365"/>
      <c r="J542" s="365"/>
      <c r="K542" s="365"/>
      <c r="L542" s="365"/>
      <c r="M542" s="160"/>
      <c r="Q542" s="191"/>
    </row>
    <row r="543" spans="3:17" s="99" customFormat="1" x14ac:dyDescent="0.25">
      <c r="C543" s="365"/>
      <c r="E543" s="365"/>
      <c r="F543" s="365"/>
      <c r="G543" s="365"/>
      <c r="H543" s="365"/>
      <c r="I543" s="365"/>
      <c r="J543" s="365"/>
      <c r="K543" s="365"/>
      <c r="L543" s="365"/>
      <c r="M543" s="160"/>
      <c r="Q543" s="191"/>
    </row>
    <row r="544" spans="3:17" s="99" customFormat="1" x14ac:dyDescent="0.25">
      <c r="C544" s="365"/>
      <c r="E544" s="365"/>
      <c r="F544" s="365"/>
      <c r="G544" s="365"/>
      <c r="H544" s="365"/>
      <c r="I544" s="365"/>
      <c r="J544" s="365"/>
      <c r="K544" s="365"/>
      <c r="L544" s="365"/>
      <c r="M544" s="160"/>
      <c r="Q544" s="191"/>
    </row>
    <row r="545" spans="3:17" s="99" customFormat="1" x14ac:dyDescent="0.25">
      <c r="C545" s="365"/>
      <c r="E545" s="365"/>
      <c r="F545" s="365"/>
      <c r="G545" s="365"/>
      <c r="H545" s="365"/>
      <c r="I545" s="365"/>
      <c r="J545" s="365"/>
      <c r="K545" s="365"/>
      <c r="L545" s="365"/>
      <c r="M545" s="160"/>
      <c r="Q545" s="191"/>
    </row>
    <row r="546" spans="3:17" s="99" customFormat="1" x14ac:dyDescent="0.25">
      <c r="C546" s="365"/>
      <c r="E546" s="365"/>
      <c r="F546" s="365"/>
      <c r="G546" s="365"/>
      <c r="H546" s="365"/>
      <c r="I546" s="365"/>
      <c r="J546" s="365"/>
      <c r="K546" s="365"/>
      <c r="L546" s="365"/>
      <c r="M546" s="160"/>
      <c r="Q546" s="191"/>
    </row>
    <row r="547" spans="3:17" s="99" customFormat="1" x14ac:dyDescent="0.25">
      <c r="C547" s="365"/>
      <c r="E547" s="365"/>
      <c r="F547" s="365"/>
      <c r="G547" s="365"/>
      <c r="H547" s="365"/>
      <c r="I547" s="365"/>
      <c r="J547" s="365"/>
      <c r="K547" s="365"/>
      <c r="L547" s="365"/>
      <c r="M547" s="160"/>
      <c r="Q547" s="191"/>
    </row>
    <row r="548" spans="3:17" s="99" customFormat="1" x14ac:dyDescent="0.25">
      <c r="C548" s="365"/>
      <c r="E548" s="365"/>
      <c r="F548" s="365"/>
      <c r="G548" s="365"/>
      <c r="H548" s="365"/>
      <c r="I548" s="365"/>
      <c r="J548" s="365"/>
      <c r="K548" s="365"/>
      <c r="L548" s="365"/>
      <c r="M548" s="160"/>
      <c r="Q548" s="191"/>
    </row>
    <row r="549" spans="3:17" s="99" customFormat="1" x14ac:dyDescent="0.25">
      <c r="C549" s="365"/>
      <c r="E549" s="365"/>
      <c r="F549" s="365"/>
      <c r="G549" s="365"/>
      <c r="H549" s="365"/>
      <c r="I549" s="365"/>
      <c r="J549" s="365"/>
      <c r="K549" s="365"/>
      <c r="L549" s="365"/>
      <c r="M549" s="160"/>
      <c r="Q549" s="191"/>
    </row>
    <row r="550" spans="3:17" s="99" customFormat="1" x14ac:dyDescent="0.25">
      <c r="C550" s="365"/>
      <c r="E550" s="365"/>
      <c r="F550" s="365"/>
      <c r="G550" s="365"/>
      <c r="H550" s="365"/>
      <c r="I550" s="365"/>
      <c r="J550" s="365"/>
      <c r="K550" s="365"/>
      <c r="L550" s="365"/>
      <c r="M550" s="160"/>
      <c r="Q550" s="191"/>
    </row>
    <row r="551" spans="3:17" s="99" customFormat="1" x14ac:dyDescent="0.25">
      <c r="C551" s="365"/>
      <c r="E551" s="365"/>
      <c r="F551" s="365"/>
      <c r="G551" s="365"/>
      <c r="H551" s="365"/>
      <c r="I551" s="365"/>
      <c r="J551" s="365"/>
      <c r="K551" s="365"/>
      <c r="L551" s="365"/>
      <c r="M551" s="160"/>
      <c r="Q551" s="191"/>
    </row>
    <row r="552" spans="3:17" s="99" customFormat="1" x14ac:dyDescent="0.25">
      <c r="C552" s="365"/>
      <c r="E552" s="365"/>
      <c r="F552" s="365"/>
      <c r="G552" s="365"/>
      <c r="H552" s="365"/>
      <c r="I552" s="365"/>
      <c r="J552" s="365"/>
      <c r="K552" s="365"/>
      <c r="L552" s="365"/>
      <c r="M552" s="160"/>
      <c r="Q552" s="191"/>
    </row>
    <row r="553" spans="3:17" s="99" customFormat="1" x14ac:dyDescent="0.25">
      <c r="C553" s="365"/>
      <c r="E553" s="365"/>
      <c r="F553" s="365"/>
      <c r="G553" s="365"/>
      <c r="H553" s="365"/>
      <c r="I553" s="365"/>
      <c r="J553" s="365"/>
      <c r="K553" s="365"/>
      <c r="L553" s="365"/>
      <c r="M553" s="160"/>
      <c r="Q553" s="191"/>
    </row>
    <row r="554" spans="3:17" s="99" customFormat="1" x14ac:dyDescent="0.25">
      <c r="C554" s="365"/>
      <c r="E554" s="365"/>
      <c r="F554" s="365"/>
      <c r="G554" s="365"/>
      <c r="H554" s="365"/>
      <c r="I554" s="365"/>
      <c r="J554" s="365"/>
      <c r="K554" s="365"/>
      <c r="L554" s="365"/>
      <c r="M554" s="160"/>
      <c r="Q554" s="191"/>
    </row>
    <row r="555" spans="3:17" s="99" customFormat="1" x14ac:dyDescent="0.25">
      <c r="C555" s="365"/>
      <c r="E555" s="365"/>
      <c r="F555" s="365"/>
      <c r="G555" s="365"/>
      <c r="H555" s="365"/>
      <c r="I555" s="365"/>
      <c r="J555" s="365"/>
      <c r="K555" s="365"/>
      <c r="L555" s="365"/>
      <c r="M555" s="160"/>
      <c r="Q555" s="191"/>
    </row>
    <row r="556" spans="3:17" s="99" customFormat="1" x14ac:dyDescent="0.25">
      <c r="C556" s="365"/>
      <c r="E556" s="365"/>
      <c r="F556" s="365"/>
      <c r="G556" s="365"/>
      <c r="H556" s="365"/>
      <c r="I556" s="365"/>
      <c r="J556" s="365"/>
      <c r="K556" s="365"/>
      <c r="L556" s="365"/>
      <c r="M556" s="160"/>
      <c r="Q556" s="191"/>
    </row>
    <row r="557" spans="3:17" s="99" customFormat="1" x14ac:dyDescent="0.25">
      <c r="C557" s="365"/>
      <c r="E557" s="365"/>
      <c r="F557" s="365"/>
      <c r="G557" s="365"/>
      <c r="H557" s="365"/>
      <c r="I557" s="365"/>
      <c r="J557" s="365"/>
      <c r="K557" s="365"/>
      <c r="L557" s="365"/>
      <c r="M557" s="160"/>
      <c r="Q557" s="191"/>
    </row>
    <row r="558" spans="3:17" s="99" customFormat="1" x14ac:dyDescent="0.25">
      <c r="C558" s="365"/>
      <c r="E558" s="365"/>
      <c r="F558" s="365"/>
      <c r="G558" s="365"/>
      <c r="H558" s="365"/>
      <c r="I558" s="365"/>
      <c r="J558" s="365"/>
      <c r="K558" s="365"/>
      <c r="L558" s="365"/>
      <c r="M558" s="160"/>
      <c r="Q558" s="191"/>
    </row>
    <row r="559" spans="3:17" s="99" customFormat="1" x14ac:dyDescent="0.25">
      <c r="C559" s="365"/>
      <c r="E559" s="365"/>
      <c r="F559" s="365"/>
      <c r="G559" s="365"/>
      <c r="H559" s="365"/>
      <c r="I559" s="365"/>
      <c r="J559" s="365"/>
      <c r="K559" s="365"/>
      <c r="L559" s="365"/>
      <c r="M559" s="160"/>
      <c r="Q559" s="191"/>
    </row>
    <row r="560" spans="3:17" s="99" customFormat="1" x14ac:dyDescent="0.25">
      <c r="C560" s="365"/>
      <c r="E560" s="365"/>
      <c r="F560" s="365"/>
      <c r="G560" s="365"/>
      <c r="H560" s="365"/>
      <c r="I560" s="365"/>
      <c r="J560" s="365"/>
      <c r="K560" s="365"/>
      <c r="L560" s="365"/>
      <c r="M560" s="160"/>
      <c r="Q560" s="191"/>
    </row>
    <row r="561" spans="3:17" s="99" customFormat="1" x14ac:dyDescent="0.25">
      <c r="C561" s="365"/>
      <c r="E561" s="365"/>
      <c r="F561" s="365"/>
      <c r="G561" s="365"/>
      <c r="H561" s="365"/>
      <c r="I561" s="365"/>
      <c r="J561" s="365"/>
      <c r="K561" s="365"/>
      <c r="L561" s="365"/>
      <c r="M561" s="160"/>
      <c r="Q561" s="191"/>
    </row>
    <row r="562" spans="3:17" s="99" customFormat="1" x14ac:dyDescent="0.25">
      <c r="C562" s="365"/>
      <c r="E562" s="365"/>
      <c r="F562" s="365"/>
      <c r="G562" s="365"/>
      <c r="H562" s="365"/>
      <c r="I562" s="365"/>
      <c r="J562" s="365"/>
      <c r="K562" s="365"/>
      <c r="L562" s="365"/>
      <c r="M562" s="160"/>
      <c r="Q562" s="191"/>
    </row>
    <row r="563" spans="3:17" s="99" customFormat="1" x14ac:dyDescent="0.25">
      <c r="C563" s="365"/>
      <c r="E563" s="365"/>
      <c r="F563" s="365"/>
      <c r="G563" s="365"/>
      <c r="H563" s="365"/>
      <c r="I563" s="365"/>
      <c r="J563" s="365"/>
      <c r="K563" s="365"/>
      <c r="L563" s="365"/>
      <c r="M563" s="160"/>
      <c r="Q563" s="191"/>
    </row>
    <row r="564" spans="3:17" s="99" customFormat="1" x14ac:dyDescent="0.25">
      <c r="C564" s="365"/>
      <c r="E564" s="365"/>
      <c r="F564" s="365"/>
      <c r="G564" s="365"/>
      <c r="H564" s="365"/>
      <c r="I564" s="365"/>
      <c r="J564" s="365"/>
      <c r="K564" s="365"/>
      <c r="L564" s="365"/>
      <c r="M564" s="160"/>
      <c r="Q564" s="191"/>
    </row>
    <row r="565" spans="3:17" s="99" customFormat="1" x14ac:dyDescent="0.25">
      <c r="C565" s="365"/>
      <c r="E565" s="365"/>
      <c r="F565" s="365"/>
      <c r="G565" s="365"/>
      <c r="H565" s="365"/>
      <c r="I565" s="365"/>
      <c r="J565" s="365"/>
      <c r="K565" s="365"/>
      <c r="L565" s="365"/>
      <c r="M565" s="160"/>
      <c r="Q565" s="191"/>
    </row>
    <row r="566" spans="3:17" s="99" customFormat="1" x14ac:dyDescent="0.25">
      <c r="C566" s="365"/>
      <c r="E566" s="365"/>
      <c r="F566" s="365"/>
      <c r="G566" s="365"/>
      <c r="H566" s="365"/>
      <c r="I566" s="365"/>
      <c r="J566" s="365"/>
      <c r="K566" s="365"/>
      <c r="L566" s="365"/>
      <c r="M566" s="160"/>
      <c r="Q566" s="191"/>
    </row>
    <row r="567" spans="3:17" s="99" customFormat="1" x14ac:dyDescent="0.25">
      <c r="C567" s="365"/>
      <c r="E567" s="365"/>
      <c r="F567" s="365"/>
      <c r="G567" s="365"/>
      <c r="H567" s="365"/>
      <c r="I567" s="365"/>
      <c r="J567" s="365"/>
      <c r="K567" s="365"/>
      <c r="L567" s="365"/>
      <c r="M567" s="160"/>
      <c r="Q567" s="191"/>
    </row>
    <row r="568" spans="3:17" s="99" customFormat="1" x14ac:dyDescent="0.25">
      <c r="C568" s="365"/>
      <c r="E568" s="365"/>
      <c r="F568" s="365"/>
      <c r="G568" s="365"/>
      <c r="H568" s="365"/>
      <c r="I568" s="365"/>
      <c r="J568" s="365"/>
      <c r="K568" s="365"/>
      <c r="L568" s="365"/>
      <c r="M568" s="160"/>
      <c r="Q568" s="191"/>
    </row>
    <row r="569" spans="3:17" s="99" customFormat="1" x14ac:dyDescent="0.25">
      <c r="C569" s="365"/>
      <c r="E569" s="365"/>
      <c r="F569" s="365"/>
      <c r="G569" s="365"/>
      <c r="H569" s="365"/>
      <c r="I569" s="365"/>
      <c r="J569" s="365"/>
      <c r="K569" s="365"/>
      <c r="L569" s="365"/>
      <c r="M569" s="160"/>
      <c r="Q569" s="191"/>
    </row>
    <row r="570" spans="3:17" s="99" customFormat="1" x14ac:dyDescent="0.25">
      <c r="C570" s="365"/>
      <c r="E570" s="365"/>
      <c r="F570" s="365"/>
      <c r="G570" s="365"/>
      <c r="H570" s="365"/>
      <c r="I570" s="365"/>
      <c r="J570" s="365"/>
      <c r="K570" s="365"/>
      <c r="L570" s="365"/>
      <c r="M570" s="160"/>
      <c r="Q570" s="191"/>
    </row>
    <row r="571" spans="3:17" s="99" customFormat="1" x14ac:dyDescent="0.25">
      <c r="C571" s="365"/>
      <c r="E571" s="365"/>
      <c r="F571" s="365"/>
      <c r="G571" s="365"/>
      <c r="H571" s="365"/>
      <c r="I571" s="365"/>
      <c r="J571" s="365"/>
      <c r="K571" s="365"/>
      <c r="L571" s="365"/>
      <c r="M571" s="160"/>
      <c r="Q571" s="191"/>
    </row>
    <row r="572" spans="3:17" s="99" customFormat="1" x14ac:dyDescent="0.25">
      <c r="C572" s="365"/>
      <c r="E572" s="365"/>
      <c r="F572" s="365"/>
      <c r="G572" s="365"/>
      <c r="H572" s="365"/>
      <c r="I572" s="365"/>
      <c r="J572" s="365"/>
      <c r="K572" s="365"/>
      <c r="L572" s="365"/>
      <c r="M572" s="160"/>
      <c r="Q572" s="191"/>
    </row>
    <row r="573" spans="3:17" s="99" customFormat="1" x14ac:dyDescent="0.25">
      <c r="C573" s="365"/>
      <c r="E573" s="365"/>
      <c r="F573" s="365"/>
      <c r="G573" s="365"/>
      <c r="H573" s="365"/>
      <c r="I573" s="365"/>
      <c r="J573" s="365"/>
      <c r="K573" s="365"/>
      <c r="L573" s="365"/>
      <c r="M573" s="160"/>
      <c r="Q573" s="191"/>
    </row>
    <row r="574" spans="3:17" s="99" customFormat="1" x14ac:dyDescent="0.25">
      <c r="C574" s="365"/>
      <c r="E574" s="365"/>
      <c r="F574" s="365"/>
      <c r="G574" s="365"/>
      <c r="H574" s="365"/>
      <c r="I574" s="365"/>
      <c r="J574" s="365"/>
      <c r="K574" s="365"/>
      <c r="L574" s="365"/>
      <c r="M574" s="160"/>
      <c r="Q574" s="191"/>
    </row>
    <row r="575" spans="3:17" s="99" customFormat="1" x14ac:dyDescent="0.25">
      <c r="C575" s="365"/>
      <c r="E575" s="365"/>
      <c r="F575" s="365"/>
      <c r="G575" s="365"/>
      <c r="H575" s="365"/>
      <c r="I575" s="365"/>
      <c r="J575" s="365"/>
      <c r="K575" s="365"/>
      <c r="L575" s="365"/>
      <c r="M575" s="160"/>
      <c r="Q575" s="191"/>
    </row>
    <row r="576" spans="3:17" s="99" customFormat="1" x14ac:dyDescent="0.25">
      <c r="C576" s="365"/>
      <c r="E576" s="365"/>
      <c r="F576" s="365"/>
      <c r="G576" s="365"/>
      <c r="H576" s="365"/>
      <c r="I576" s="365"/>
      <c r="J576" s="365"/>
      <c r="K576" s="365"/>
      <c r="L576" s="365"/>
      <c r="M576" s="160"/>
      <c r="Q576" s="191"/>
    </row>
    <row r="577" spans="3:17" s="99" customFormat="1" x14ac:dyDescent="0.25">
      <c r="C577" s="365"/>
      <c r="E577" s="365"/>
      <c r="F577" s="365"/>
      <c r="G577" s="365"/>
      <c r="H577" s="365"/>
      <c r="I577" s="365"/>
      <c r="J577" s="365"/>
      <c r="K577" s="365"/>
      <c r="L577" s="365"/>
      <c r="M577" s="160"/>
      <c r="Q577" s="191"/>
    </row>
    <row r="578" spans="3:17" s="99" customFormat="1" x14ac:dyDescent="0.25">
      <c r="C578" s="365"/>
      <c r="E578" s="365"/>
      <c r="F578" s="365"/>
      <c r="G578" s="365"/>
      <c r="H578" s="365"/>
      <c r="I578" s="365"/>
      <c r="J578" s="365"/>
      <c r="K578" s="365"/>
      <c r="L578" s="365"/>
      <c r="M578" s="160"/>
      <c r="Q578" s="191"/>
    </row>
    <row r="579" spans="3:17" s="99" customFormat="1" x14ac:dyDescent="0.25">
      <c r="C579" s="365"/>
      <c r="E579" s="365"/>
      <c r="F579" s="365"/>
      <c r="G579" s="365"/>
      <c r="H579" s="365"/>
      <c r="I579" s="365"/>
      <c r="J579" s="365"/>
      <c r="K579" s="365"/>
      <c r="L579" s="365"/>
      <c r="M579" s="160"/>
      <c r="Q579" s="191"/>
    </row>
    <row r="580" spans="3:17" s="99" customFormat="1" x14ac:dyDescent="0.25">
      <c r="C580" s="365"/>
      <c r="E580" s="365"/>
      <c r="F580" s="365"/>
      <c r="G580" s="365"/>
      <c r="H580" s="365"/>
      <c r="I580" s="365"/>
      <c r="J580" s="365"/>
      <c r="K580" s="365"/>
      <c r="L580" s="365"/>
      <c r="M580" s="160"/>
      <c r="Q580" s="191"/>
    </row>
    <row r="581" spans="3:17" s="99" customFormat="1" x14ac:dyDescent="0.25">
      <c r="C581" s="365"/>
      <c r="E581" s="365"/>
      <c r="F581" s="365"/>
      <c r="G581" s="365"/>
      <c r="H581" s="365"/>
      <c r="I581" s="365"/>
      <c r="J581" s="365"/>
      <c r="K581" s="365"/>
      <c r="L581" s="365"/>
      <c r="M581" s="160"/>
      <c r="Q581" s="191"/>
    </row>
    <row r="582" spans="3:17" s="99" customFormat="1" x14ac:dyDescent="0.25">
      <c r="C582" s="365"/>
      <c r="E582" s="365"/>
      <c r="F582" s="365"/>
      <c r="G582" s="365"/>
      <c r="H582" s="365"/>
      <c r="I582" s="365"/>
      <c r="J582" s="365"/>
      <c r="K582" s="365"/>
      <c r="L582" s="365"/>
      <c r="M582" s="160"/>
      <c r="Q582" s="191"/>
    </row>
    <row r="583" spans="3:17" s="99" customFormat="1" x14ac:dyDescent="0.25">
      <c r="C583" s="365"/>
      <c r="E583" s="365"/>
      <c r="F583" s="365"/>
      <c r="G583" s="365"/>
      <c r="H583" s="365"/>
      <c r="I583" s="365"/>
      <c r="J583" s="365"/>
      <c r="K583" s="365"/>
      <c r="L583" s="365"/>
      <c r="M583" s="160"/>
      <c r="Q583" s="191"/>
    </row>
    <row r="584" spans="3:17" s="99" customFormat="1" x14ac:dyDescent="0.25">
      <c r="C584" s="365"/>
      <c r="E584" s="365"/>
      <c r="F584" s="365"/>
      <c r="G584" s="365"/>
      <c r="H584" s="365"/>
      <c r="I584" s="365"/>
      <c r="J584" s="365"/>
      <c r="K584" s="365"/>
      <c r="L584" s="365"/>
      <c r="M584" s="160"/>
      <c r="Q584" s="191"/>
    </row>
    <row r="585" spans="3:17" s="99" customFormat="1" x14ac:dyDescent="0.25">
      <c r="C585" s="365"/>
      <c r="E585" s="365"/>
      <c r="F585" s="365"/>
      <c r="G585" s="365"/>
      <c r="H585" s="365"/>
      <c r="I585" s="365"/>
      <c r="J585" s="365"/>
      <c r="K585" s="365"/>
      <c r="L585" s="365"/>
      <c r="M585" s="160"/>
      <c r="Q585" s="191"/>
    </row>
    <row r="586" spans="3:17" s="99" customFormat="1" x14ac:dyDescent="0.25">
      <c r="C586" s="365"/>
      <c r="E586" s="365"/>
      <c r="F586" s="365"/>
      <c r="G586" s="365"/>
      <c r="H586" s="365"/>
      <c r="I586" s="365"/>
      <c r="J586" s="365"/>
      <c r="K586" s="365"/>
      <c r="L586" s="365"/>
      <c r="M586" s="160"/>
      <c r="Q586" s="191"/>
    </row>
    <row r="587" spans="3:17" s="99" customFormat="1" x14ac:dyDescent="0.25">
      <c r="C587" s="365"/>
      <c r="E587" s="365"/>
      <c r="F587" s="365"/>
      <c r="G587" s="365"/>
      <c r="H587" s="365"/>
      <c r="I587" s="365"/>
      <c r="J587" s="365"/>
      <c r="K587" s="365"/>
      <c r="L587" s="365"/>
      <c r="M587" s="160"/>
      <c r="Q587" s="191"/>
    </row>
    <row r="588" spans="3:17" s="99" customFormat="1" x14ac:dyDescent="0.25">
      <c r="C588" s="365"/>
      <c r="E588" s="365"/>
      <c r="F588" s="365"/>
      <c r="G588" s="365"/>
      <c r="H588" s="365"/>
      <c r="I588" s="365"/>
      <c r="J588" s="365"/>
      <c r="K588" s="365"/>
      <c r="L588" s="365"/>
      <c r="M588" s="160"/>
      <c r="Q588" s="191"/>
    </row>
    <row r="589" spans="3:17" s="99" customFormat="1" x14ac:dyDescent="0.25">
      <c r="C589" s="365"/>
      <c r="E589" s="365"/>
      <c r="F589" s="365"/>
      <c r="G589" s="365"/>
      <c r="H589" s="365"/>
      <c r="I589" s="365"/>
      <c r="J589" s="365"/>
      <c r="K589" s="365"/>
      <c r="L589" s="365"/>
      <c r="M589" s="160"/>
      <c r="Q589" s="191"/>
    </row>
    <row r="590" spans="3:17" s="99" customFormat="1" x14ac:dyDescent="0.25">
      <c r="C590" s="365"/>
      <c r="E590" s="365"/>
      <c r="F590" s="365"/>
      <c r="G590" s="365"/>
      <c r="H590" s="365"/>
      <c r="I590" s="365"/>
      <c r="J590" s="365"/>
      <c r="K590" s="365"/>
      <c r="L590" s="365"/>
      <c r="M590" s="160"/>
      <c r="Q590" s="191"/>
    </row>
    <row r="591" spans="3:17" s="99" customFormat="1" x14ac:dyDescent="0.25">
      <c r="C591" s="365"/>
      <c r="E591" s="365"/>
      <c r="F591" s="365"/>
      <c r="G591" s="365"/>
      <c r="H591" s="365"/>
      <c r="I591" s="365"/>
      <c r="J591" s="365"/>
      <c r="K591" s="365"/>
      <c r="L591" s="365"/>
      <c r="M591" s="160"/>
      <c r="Q591" s="191"/>
    </row>
    <row r="592" spans="3:17" s="99" customFormat="1" x14ac:dyDescent="0.25">
      <c r="C592" s="365"/>
      <c r="E592" s="365"/>
      <c r="F592" s="365"/>
      <c r="G592" s="365"/>
      <c r="H592" s="365"/>
      <c r="I592" s="365"/>
      <c r="J592" s="365"/>
      <c r="K592" s="365"/>
      <c r="L592" s="365"/>
      <c r="M592" s="160"/>
      <c r="Q592" s="191"/>
    </row>
    <row r="593" spans="3:17" s="99" customFormat="1" x14ac:dyDescent="0.25">
      <c r="C593" s="365"/>
      <c r="E593" s="365"/>
      <c r="F593" s="365"/>
      <c r="G593" s="365"/>
      <c r="H593" s="365"/>
      <c r="I593" s="365"/>
      <c r="J593" s="365"/>
      <c r="K593" s="365"/>
      <c r="L593" s="365"/>
      <c r="M593" s="160"/>
      <c r="Q593" s="191"/>
    </row>
    <row r="594" spans="3:17" s="99" customFormat="1" x14ac:dyDescent="0.25">
      <c r="C594" s="365"/>
      <c r="E594" s="365"/>
      <c r="F594" s="365"/>
      <c r="G594" s="365"/>
      <c r="H594" s="365"/>
      <c r="I594" s="365"/>
      <c r="J594" s="365"/>
      <c r="K594" s="365"/>
      <c r="L594" s="365"/>
      <c r="M594" s="160"/>
      <c r="Q594" s="191"/>
    </row>
    <row r="595" spans="3:17" s="99" customFormat="1" x14ac:dyDescent="0.25">
      <c r="C595" s="365"/>
      <c r="E595" s="365"/>
      <c r="F595" s="365"/>
      <c r="G595" s="365"/>
      <c r="H595" s="365"/>
      <c r="I595" s="365"/>
      <c r="J595" s="365"/>
      <c r="K595" s="365"/>
      <c r="L595" s="365"/>
      <c r="M595" s="160"/>
      <c r="Q595" s="191"/>
    </row>
    <row r="596" spans="3:17" s="99" customFormat="1" x14ac:dyDescent="0.25">
      <c r="C596" s="365"/>
      <c r="E596" s="365"/>
      <c r="F596" s="365"/>
      <c r="G596" s="365"/>
      <c r="H596" s="365"/>
      <c r="I596" s="365"/>
      <c r="J596" s="365"/>
      <c r="K596" s="365"/>
      <c r="L596" s="365"/>
      <c r="M596" s="160"/>
      <c r="Q596" s="191"/>
    </row>
    <row r="597" spans="3:17" s="99" customFormat="1" x14ac:dyDescent="0.25">
      <c r="C597" s="365"/>
      <c r="E597" s="365"/>
      <c r="F597" s="365"/>
      <c r="G597" s="365"/>
      <c r="H597" s="365"/>
      <c r="I597" s="365"/>
      <c r="J597" s="365"/>
      <c r="K597" s="365"/>
      <c r="L597" s="365"/>
      <c r="M597" s="160"/>
      <c r="Q597" s="191"/>
    </row>
    <row r="598" spans="3:17" s="99" customFormat="1" x14ac:dyDescent="0.25">
      <c r="C598" s="365"/>
      <c r="E598" s="365"/>
      <c r="F598" s="365"/>
      <c r="G598" s="365"/>
      <c r="H598" s="365"/>
      <c r="I598" s="365"/>
      <c r="J598" s="365"/>
      <c r="K598" s="365"/>
      <c r="L598" s="365"/>
      <c r="M598" s="160"/>
      <c r="Q598" s="191"/>
    </row>
    <row r="599" spans="3:17" s="99" customFormat="1" x14ac:dyDescent="0.25">
      <c r="C599" s="365"/>
      <c r="E599" s="365"/>
      <c r="F599" s="365"/>
      <c r="G599" s="365"/>
      <c r="H599" s="365"/>
      <c r="I599" s="365"/>
      <c r="J599" s="365"/>
      <c r="K599" s="365"/>
      <c r="L599" s="365"/>
      <c r="M599" s="160"/>
      <c r="Q599" s="191"/>
    </row>
    <row r="600" spans="3:17" s="99" customFormat="1" x14ac:dyDescent="0.25">
      <c r="C600" s="365"/>
      <c r="E600" s="365"/>
      <c r="F600" s="365"/>
      <c r="G600" s="365"/>
      <c r="H600" s="365"/>
      <c r="I600" s="365"/>
      <c r="J600" s="365"/>
      <c r="K600" s="365"/>
      <c r="L600" s="365"/>
      <c r="M600" s="160"/>
      <c r="Q600" s="191"/>
    </row>
    <row r="601" spans="3:17" s="99" customFormat="1" x14ac:dyDescent="0.25">
      <c r="C601" s="365"/>
      <c r="E601" s="365"/>
      <c r="F601" s="365"/>
      <c r="G601" s="365"/>
      <c r="H601" s="365"/>
      <c r="I601" s="365"/>
      <c r="J601" s="365"/>
      <c r="K601" s="365"/>
      <c r="L601" s="365"/>
      <c r="M601" s="160"/>
      <c r="Q601" s="191"/>
    </row>
    <row r="602" spans="3:17" s="99" customFormat="1" x14ac:dyDescent="0.25">
      <c r="C602" s="365"/>
      <c r="E602" s="365"/>
      <c r="F602" s="365"/>
      <c r="G602" s="365"/>
      <c r="H602" s="365"/>
      <c r="I602" s="365"/>
      <c r="J602" s="365"/>
      <c r="K602" s="365"/>
      <c r="L602" s="365"/>
      <c r="M602" s="160"/>
      <c r="Q602" s="191"/>
    </row>
    <row r="603" spans="3:17" s="99" customFormat="1" x14ac:dyDescent="0.25">
      <c r="C603" s="365"/>
      <c r="E603" s="365"/>
      <c r="F603" s="365"/>
      <c r="G603" s="365"/>
      <c r="H603" s="365"/>
      <c r="I603" s="365"/>
      <c r="J603" s="365"/>
      <c r="K603" s="365"/>
      <c r="L603" s="365"/>
      <c r="M603" s="160"/>
      <c r="Q603" s="191"/>
    </row>
    <row r="604" spans="3:17" s="99" customFormat="1" x14ac:dyDescent="0.25">
      <c r="C604" s="365"/>
      <c r="E604" s="365"/>
      <c r="F604" s="365"/>
      <c r="G604" s="365"/>
      <c r="H604" s="365"/>
      <c r="I604" s="365"/>
      <c r="J604" s="365"/>
      <c r="K604" s="365"/>
      <c r="L604" s="365"/>
      <c r="M604" s="160"/>
      <c r="Q604" s="191"/>
    </row>
    <row r="605" spans="3:17" s="99" customFormat="1" x14ac:dyDescent="0.25">
      <c r="C605" s="365"/>
      <c r="E605" s="365"/>
      <c r="F605" s="365"/>
      <c r="G605" s="365"/>
      <c r="H605" s="365"/>
      <c r="I605" s="365"/>
      <c r="J605" s="365"/>
      <c r="K605" s="365"/>
      <c r="L605" s="365"/>
      <c r="M605" s="160"/>
      <c r="Q605" s="191"/>
    </row>
    <row r="606" spans="3:17" s="99" customFormat="1" x14ac:dyDescent="0.25">
      <c r="C606" s="365"/>
      <c r="E606" s="365"/>
      <c r="F606" s="365"/>
      <c r="G606" s="365"/>
      <c r="H606" s="365"/>
      <c r="I606" s="365"/>
      <c r="J606" s="365"/>
      <c r="K606" s="365"/>
      <c r="L606" s="365"/>
      <c r="M606" s="160"/>
      <c r="Q606" s="191"/>
    </row>
    <row r="607" spans="3:17" s="99" customFormat="1" x14ac:dyDescent="0.25">
      <c r="C607" s="365"/>
      <c r="E607" s="365"/>
      <c r="F607" s="365"/>
      <c r="G607" s="365"/>
      <c r="H607" s="365"/>
      <c r="I607" s="365"/>
      <c r="J607" s="365"/>
      <c r="K607" s="365"/>
      <c r="L607" s="365"/>
      <c r="M607" s="160"/>
      <c r="Q607" s="191"/>
    </row>
    <row r="608" spans="3:17" s="99" customFormat="1" x14ac:dyDescent="0.25">
      <c r="C608" s="365"/>
      <c r="E608" s="365"/>
      <c r="F608" s="365"/>
      <c r="G608" s="365"/>
      <c r="H608" s="365"/>
      <c r="I608" s="365"/>
      <c r="J608" s="365"/>
      <c r="K608" s="365"/>
      <c r="L608" s="365"/>
      <c r="M608" s="160"/>
      <c r="Q608" s="191"/>
    </row>
    <row r="609" spans="3:17" s="99" customFormat="1" x14ac:dyDescent="0.25">
      <c r="C609" s="365"/>
      <c r="E609" s="365"/>
      <c r="F609" s="365"/>
      <c r="G609" s="365"/>
      <c r="H609" s="365"/>
      <c r="I609" s="365"/>
      <c r="J609" s="365"/>
      <c r="K609" s="365"/>
      <c r="L609" s="365"/>
      <c r="M609" s="160"/>
      <c r="Q609" s="191"/>
    </row>
    <row r="610" spans="3:17" s="99" customFormat="1" x14ac:dyDescent="0.25">
      <c r="C610" s="365"/>
      <c r="E610" s="365"/>
      <c r="F610" s="365"/>
      <c r="G610" s="365"/>
      <c r="H610" s="365"/>
      <c r="I610" s="365"/>
      <c r="J610" s="365"/>
      <c r="K610" s="365"/>
      <c r="L610" s="365"/>
      <c r="M610" s="160"/>
      <c r="Q610" s="191"/>
    </row>
    <row r="611" spans="3:17" s="99" customFormat="1" x14ac:dyDescent="0.25">
      <c r="C611" s="365"/>
      <c r="E611" s="365"/>
      <c r="F611" s="365"/>
      <c r="G611" s="365"/>
      <c r="H611" s="365"/>
      <c r="I611" s="365"/>
      <c r="J611" s="365"/>
      <c r="K611" s="365"/>
      <c r="L611" s="365"/>
      <c r="M611" s="160"/>
      <c r="Q611" s="191"/>
    </row>
    <row r="612" spans="3:17" s="99" customFormat="1" x14ac:dyDescent="0.25">
      <c r="C612" s="365"/>
      <c r="E612" s="365"/>
      <c r="F612" s="365"/>
      <c r="G612" s="365"/>
      <c r="H612" s="365"/>
      <c r="I612" s="365"/>
      <c r="J612" s="365"/>
      <c r="K612" s="365"/>
      <c r="L612" s="365"/>
      <c r="M612" s="160"/>
      <c r="Q612" s="191"/>
    </row>
    <row r="613" spans="3:17" s="99" customFormat="1" x14ac:dyDescent="0.25">
      <c r="C613" s="365"/>
      <c r="E613" s="365"/>
      <c r="F613" s="365"/>
      <c r="G613" s="365"/>
      <c r="H613" s="365"/>
      <c r="I613" s="365"/>
      <c r="J613" s="365"/>
      <c r="K613" s="365"/>
      <c r="L613" s="365"/>
      <c r="M613" s="160"/>
      <c r="Q613" s="191"/>
    </row>
    <row r="614" spans="3:17" s="99" customFormat="1" x14ac:dyDescent="0.25">
      <c r="C614" s="365"/>
      <c r="E614" s="365"/>
      <c r="F614" s="365"/>
      <c r="G614" s="365"/>
      <c r="H614" s="365"/>
      <c r="I614" s="365"/>
      <c r="J614" s="365"/>
      <c r="K614" s="365"/>
      <c r="L614" s="365"/>
      <c r="M614" s="160"/>
      <c r="Q614" s="191"/>
    </row>
    <row r="615" spans="3:17" s="99" customFormat="1" x14ac:dyDescent="0.25">
      <c r="C615" s="365"/>
      <c r="E615" s="365"/>
      <c r="F615" s="365"/>
      <c r="G615" s="365"/>
      <c r="H615" s="365"/>
      <c r="I615" s="365"/>
      <c r="J615" s="365"/>
      <c r="K615" s="365"/>
      <c r="L615" s="365"/>
      <c r="M615" s="160"/>
      <c r="Q615" s="191"/>
    </row>
    <row r="616" spans="3:17" s="99" customFormat="1" x14ac:dyDescent="0.25">
      <c r="C616" s="365"/>
      <c r="E616" s="365"/>
      <c r="F616" s="365"/>
      <c r="G616" s="365"/>
      <c r="H616" s="365"/>
      <c r="I616" s="365"/>
      <c r="J616" s="365"/>
      <c r="K616" s="365"/>
      <c r="L616" s="365"/>
      <c r="M616" s="160"/>
      <c r="Q616" s="191"/>
    </row>
    <row r="617" spans="3:17" s="99" customFormat="1" x14ac:dyDescent="0.25">
      <c r="C617" s="365"/>
      <c r="E617" s="365"/>
      <c r="F617" s="365"/>
      <c r="G617" s="365"/>
      <c r="H617" s="365"/>
      <c r="I617" s="365"/>
      <c r="J617" s="365"/>
      <c r="K617" s="365"/>
      <c r="L617" s="365"/>
      <c r="M617" s="160"/>
      <c r="Q617" s="191"/>
    </row>
    <row r="618" spans="3:17" s="99" customFormat="1" x14ac:dyDescent="0.25">
      <c r="C618" s="365"/>
      <c r="E618" s="365"/>
      <c r="F618" s="365"/>
      <c r="G618" s="365"/>
      <c r="H618" s="365"/>
      <c r="I618" s="365"/>
      <c r="J618" s="365"/>
      <c r="K618" s="365"/>
      <c r="L618" s="365"/>
      <c r="M618" s="160"/>
      <c r="Q618" s="191"/>
    </row>
    <row r="619" spans="3:17" s="99" customFormat="1" x14ac:dyDescent="0.25">
      <c r="C619" s="365"/>
      <c r="E619" s="365"/>
      <c r="F619" s="365"/>
      <c r="G619" s="365"/>
      <c r="H619" s="365"/>
      <c r="I619" s="365"/>
      <c r="J619" s="365"/>
      <c r="K619" s="365"/>
      <c r="L619" s="365"/>
      <c r="M619" s="160"/>
      <c r="Q619" s="191"/>
    </row>
    <row r="620" spans="3:17" s="99" customFormat="1" x14ac:dyDescent="0.25">
      <c r="C620" s="365"/>
      <c r="E620" s="365"/>
      <c r="F620" s="365"/>
      <c r="G620" s="365"/>
      <c r="H620" s="365"/>
      <c r="I620" s="365"/>
      <c r="J620" s="365"/>
      <c r="K620" s="365"/>
      <c r="L620" s="365"/>
      <c r="M620" s="160"/>
      <c r="Q620" s="191"/>
    </row>
    <row r="621" spans="3:17" s="99" customFormat="1" x14ac:dyDescent="0.25">
      <c r="C621" s="365"/>
      <c r="E621" s="365"/>
      <c r="F621" s="365"/>
      <c r="G621" s="365"/>
      <c r="H621" s="365"/>
      <c r="I621" s="365"/>
      <c r="J621" s="365"/>
      <c r="K621" s="365"/>
      <c r="L621" s="365"/>
      <c r="M621" s="160"/>
      <c r="Q621" s="191"/>
    </row>
    <row r="622" spans="3:17" s="99" customFormat="1" x14ac:dyDescent="0.25">
      <c r="C622" s="365"/>
      <c r="E622" s="365"/>
      <c r="F622" s="365"/>
      <c r="G622" s="365"/>
      <c r="H622" s="365"/>
      <c r="I622" s="365"/>
      <c r="J622" s="365"/>
      <c r="K622" s="365"/>
      <c r="L622" s="365"/>
      <c r="M622" s="160"/>
      <c r="Q622" s="191"/>
    </row>
    <row r="623" spans="3:17" s="99" customFormat="1" x14ac:dyDescent="0.25">
      <c r="C623" s="365"/>
      <c r="E623" s="365"/>
      <c r="F623" s="365"/>
      <c r="G623" s="365"/>
      <c r="H623" s="365"/>
      <c r="I623" s="365"/>
      <c r="J623" s="365"/>
      <c r="K623" s="365"/>
      <c r="L623" s="365"/>
      <c r="M623" s="160"/>
      <c r="Q623" s="191"/>
    </row>
    <row r="624" spans="3:17" s="99" customFormat="1" x14ac:dyDescent="0.25">
      <c r="C624" s="365"/>
      <c r="E624" s="365"/>
      <c r="F624" s="365"/>
      <c r="G624" s="365"/>
      <c r="H624" s="365"/>
      <c r="I624" s="365"/>
      <c r="J624" s="365"/>
      <c r="K624" s="365"/>
      <c r="L624" s="365"/>
      <c r="M624" s="160"/>
      <c r="Q624" s="191"/>
    </row>
    <row r="625" spans="3:17" s="99" customFormat="1" x14ac:dyDescent="0.25">
      <c r="C625" s="365"/>
      <c r="E625" s="365"/>
      <c r="F625" s="365"/>
      <c r="G625" s="365"/>
      <c r="H625" s="365"/>
      <c r="I625" s="365"/>
      <c r="J625" s="365"/>
      <c r="K625" s="365"/>
      <c r="L625" s="365"/>
      <c r="M625" s="160"/>
      <c r="Q625" s="191"/>
    </row>
    <row r="626" spans="3:17" s="99" customFormat="1" x14ac:dyDescent="0.25">
      <c r="C626" s="365"/>
      <c r="E626" s="365"/>
      <c r="F626" s="365"/>
      <c r="G626" s="365"/>
      <c r="H626" s="365"/>
      <c r="I626" s="365"/>
      <c r="J626" s="365"/>
      <c r="K626" s="365"/>
      <c r="L626" s="365"/>
      <c r="M626" s="160"/>
      <c r="Q626" s="191"/>
    </row>
    <row r="627" spans="3:17" s="99" customFormat="1" x14ac:dyDescent="0.25">
      <c r="C627" s="365"/>
      <c r="E627" s="365"/>
      <c r="F627" s="365"/>
      <c r="G627" s="365"/>
      <c r="H627" s="365"/>
      <c r="I627" s="365"/>
      <c r="J627" s="365"/>
      <c r="K627" s="365"/>
      <c r="L627" s="365"/>
      <c r="M627" s="160"/>
      <c r="Q627" s="191"/>
    </row>
    <row r="628" spans="3:17" s="99" customFormat="1" x14ac:dyDescent="0.25">
      <c r="C628" s="365"/>
      <c r="E628" s="365"/>
      <c r="F628" s="365"/>
      <c r="G628" s="365"/>
      <c r="H628" s="365"/>
      <c r="I628" s="365"/>
      <c r="J628" s="365"/>
      <c r="K628" s="365"/>
      <c r="L628" s="365"/>
      <c r="M628" s="160"/>
      <c r="Q628" s="191"/>
    </row>
    <row r="629" spans="3:17" s="99" customFormat="1" x14ac:dyDescent="0.25">
      <c r="C629" s="365"/>
      <c r="E629" s="365"/>
      <c r="F629" s="365"/>
      <c r="G629" s="365"/>
      <c r="H629" s="365"/>
      <c r="I629" s="365"/>
      <c r="J629" s="365"/>
      <c r="K629" s="365"/>
      <c r="L629" s="365"/>
      <c r="M629" s="160"/>
      <c r="Q629" s="191"/>
    </row>
    <row r="630" spans="3:17" s="99" customFormat="1" x14ac:dyDescent="0.25">
      <c r="C630" s="365"/>
      <c r="E630" s="365"/>
      <c r="F630" s="365"/>
      <c r="G630" s="365"/>
      <c r="H630" s="365"/>
      <c r="I630" s="365"/>
      <c r="J630" s="365"/>
      <c r="K630" s="365"/>
      <c r="L630" s="365"/>
      <c r="M630" s="160"/>
      <c r="Q630" s="191"/>
    </row>
    <row r="631" spans="3:17" s="99" customFormat="1" x14ac:dyDescent="0.25">
      <c r="C631" s="365"/>
      <c r="E631" s="365"/>
      <c r="F631" s="365"/>
      <c r="G631" s="365"/>
      <c r="H631" s="365"/>
      <c r="I631" s="365"/>
      <c r="J631" s="365"/>
      <c r="K631" s="365"/>
      <c r="L631" s="365"/>
      <c r="M631" s="160"/>
      <c r="Q631" s="191"/>
    </row>
    <row r="632" spans="3:17" s="99" customFormat="1" x14ac:dyDescent="0.25">
      <c r="C632" s="365"/>
      <c r="E632" s="365"/>
      <c r="F632" s="365"/>
      <c r="G632" s="365"/>
      <c r="H632" s="365"/>
      <c r="I632" s="365"/>
      <c r="J632" s="365"/>
      <c r="K632" s="365"/>
      <c r="L632" s="365"/>
      <c r="M632" s="160"/>
      <c r="Q632" s="191"/>
    </row>
    <row r="633" spans="3:17" s="99" customFormat="1" x14ac:dyDescent="0.25">
      <c r="C633" s="365"/>
      <c r="E633" s="365"/>
      <c r="F633" s="365"/>
      <c r="G633" s="365"/>
      <c r="H633" s="365"/>
      <c r="I633" s="365"/>
      <c r="J633" s="365"/>
      <c r="K633" s="365"/>
      <c r="L633" s="365"/>
      <c r="M633" s="160"/>
      <c r="Q633" s="191"/>
    </row>
    <row r="634" spans="3:17" s="99" customFormat="1" x14ac:dyDescent="0.25">
      <c r="C634" s="365"/>
      <c r="E634" s="365"/>
      <c r="F634" s="365"/>
      <c r="G634" s="365"/>
      <c r="H634" s="365"/>
      <c r="I634" s="365"/>
      <c r="J634" s="365"/>
      <c r="K634" s="365"/>
      <c r="L634" s="365"/>
      <c r="M634" s="160"/>
      <c r="Q634" s="191"/>
    </row>
    <row r="635" spans="3:17" s="99" customFormat="1" x14ac:dyDescent="0.25">
      <c r="C635" s="365"/>
      <c r="E635" s="365"/>
      <c r="F635" s="365"/>
      <c r="G635" s="365"/>
      <c r="H635" s="365"/>
      <c r="I635" s="365"/>
      <c r="J635" s="365"/>
      <c r="K635" s="365"/>
      <c r="L635" s="365"/>
      <c r="M635" s="160"/>
      <c r="Q635" s="191"/>
    </row>
    <row r="636" spans="3:17" s="99" customFormat="1" x14ac:dyDescent="0.25">
      <c r="C636" s="365"/>
      <c r="E636" s="365"/>
      <c r="F636" s="365"/>
      <c r="G636" s="365"/>
      <c r="H636" s="365"/>
      <c r="I636" s="365"/>
      <c r="J636" s="365"/>
      <c r="K636" s="365"/>
      <c r="L636" s="365"/>
      <c r="M636" s="160"/>
      <c r="Q636" s="191"/>
    </row>
    <row r="637" spans="3:17" s="99" customFormat="1" x14ac:dyDescent="0.25">
      <c r="C637" s="365"/>
      <c r="E637" s="365"/>
      <c r="F637" s="365"/>
      <c r="G637" s="365"/>
      <c r="H637" s="365"/>
      <c r="I637" s="365"/>
      <c r="J637" s="365"/>
      <c r="K637" s="365"/>
      <c r="L637" s="365"/>
      <c r="M637" s="160"/>
      <c r="Q637" s="191"/>
    </row>
    <row r="638" spans="3:17" s="99" customFormat="1" x14ac:dyDescent="0.25">
      <c r="C638" s="365"/>
      <c r="E638" s="365"/>
      <c r="F638" s="365"/>
      <c r="G638" s="365"/>
      <c r="H638" s="365"/>
      <c r="I638" s="365"/>
      <c r="J638" s="365"/>
      <c r="K638" s="365"/>
      <c r="L638" s="365"/>
      <c r="M638" s="160"/>
      <c r="Q638" s="191"/>
    </row>
    <row r="639" spans="3:17" s="99" customFormat="1" x14ac:dyDescent="0.25">
      <c r="C639" s="365"/>
      <c r="E639" s="365"/>
      <c r="F639" s="365"/>
      <c r="G639" s="365"/>
      <c r="H639" s="365"/>
      <c r="I639" s="365"/>
      <c r="J639" s="365"/>
      <c r="K639" s="365"/>
      <c r="L639" s="365"/>
      <c r="M639" s="160"/>
      <c r="Q639" s="191"/>
    </row>
    <row r="640" spans="3:17" s="99" customFormat="1" x14ac:dyDescent="0.25">
      <c r="C640" s="365"/>
      <c r="E640" s="365"/>
      <c r="F640" s="365"/>
      <c r="G640" s="365"/>
      <c r="H640" s="365"/>
      <c r="I640" s="365"/>
      <c r="J640" s="365"/>
      <c r="K640" s="365"/>
      <c r="L640" s="365"/>
      <c r="M640" s="160"/>
      <c r="Q640" s="191"/>
    </row>
    <row r="641" spans="3:17" s="99" customFormat="1" x14ac:dyDescent="0.25">
      <c r="C641" s="365"/>
      <c r="E641" s="365"/>
      <c r="F641" s="365"/>
      <c r="G641" s="365"/>
      <c r="H641" s="365"/>
      <c r="I641" s="365"/>
      <c r="J641" s="365"/>
      <c r="K641" s="365"/>
      <c r="L641" s="365"/>
      <c r="M641" s="160"/>
      <c r="Q641" s="191"/>
    </row>
    <row r="642" spans="3:17" s="99" customFormat="1" x14ac:dyDescent="0.25">
      <c r="C642" s="365"/>
      <c r="E642" s="365"/>
      <c r="F642" s="365"/>
      <c r="G642" s="365"/>
      <c r="H642" s="365"/>
      <c r="I642" s="365"/>
      <c r="J642" s="365"/>
      <c r="K642" s="365"/>
      <c r="L642" s="365"/>
      <c r="M642" s="160"/>
      <c r="Q642" s="191"/>
    </row>
    <row r="643" spans="3:17" s="99" customFormat="1" x14ac:dyDescent="0.25">
      <c r="C643" s="365"/>
      <c r="E643" s="365"/>
      <c r="F643" s="365"/>
      <c r="G643" s="365"/>
      <c r="H643" s="365"/>
      <c r="I643" s="365"/>
      <c r="J643" s="365"/>
      <c r="K643" s="365"/>
      <c r="L643" s="365"/>
      <c r="M643" s="160"/>
      <c r="Q643" s="191"/>
    </row>
    <row r="644" spans="3:17" s="99" customFormat="1" x14ac:dyDescent="0.25">
      <c r="C644" s="365"/>
      <c r="E644" s="365"/>
      <c r="F644" s="365"/>
      <c r="G644" s="365"/>
      <c r="H644" s="365"/>
      <c r="I644" s="365"/>
      <c r="J644" s="365"/>
      <c r="K644" s="365"/>
      <c r="L644" s="365"/>
      <c r="M644" s="160"/>
      <c r="Q644" s="191"/>
    </row>
    <row r="645" spans="3:17" s="99" customFormat="1" x14ac:dyDescent="0.25">
      <c r="C645" s="365"/>
      <c r="E645" s="365"/>
      <c r="F645" s="365"/>
      <c r="G645" s="365"/>
      <c r="H645" s="365"/>
      <c r="I645" s="365"/>
      <c r="J645" s="365"/>
      <c r="K645" s="365"/>
      <c r="L645" s="365"/>
      <c r="M645" s="160"/>
      <c r="Q645" s="191"/>
    </row>
    <row r="646" spans="3:17" s="99" customFormat="1" x14ac:dyDescent="0.25">
      <c r="C646" s="365"/>
      <c r="E646" s="365"/>
      <c r="F646" s="365"/>
      <c r="G646" s="365"/>
      <c r="H646" s="365"/>
      <c r="I646" s="365"/>
      <c r="J646" s="365"/>
      <c r="K646" s="365"/>
      <c r="L646" s="365"/>
      <c r="M646" s="160"/>
      <c r="Q646" s="191"/>
    </row>
    <row r="647" spans="3:17" s="99" customFormat="1" x14ac:dyDescent="0.25">
      <c r="C647" s="365"/>
      <c r="E647" s="365"/>
      <c r="F647" s="365"/>
      <c r="G647" s="365"/>
      <c r="H647" s="365"/>
      <c r="I647" s="365"/>
      <c r="J647" s="365"/>
      <c r="K647" s="365"/>
      <c r="L647" s="365"/>
      <c r="M647" s="160"/>
      <c r="Q647" s="191"/>
    </row>
    <row r="648" spans="3:17" s="99" customFormat="1" x14ac:dyDescent="0.25">
      <c r="C648" s="365"/>
      <c r="E648" s="365"/>
      <c r="F648" s="365"/>
      <c r="G648" s="365"/>
      <c r="H648" s="365"/>
      <c r="I648" s="365"/>
      <c r="J648" s="365"/>
      <c r="K648" s="365"/>
      <c r="L648" s="365"/>
      <c r="M648" s="160"/>
      <c r="Q648" s="191"/>
    </row>
    <row r="649" spans="3:17" s="99" customFormat="1" x14ac:dyDescent="0.25">
      <c r="C649" s="365"/>
      <c r="E649" s="365"/>
      <c r="F649" s="365"/>
      <c r="G649" s="365"/>
      <c r="H649" s="365"/>
      <c r="I649" s="365"/>
      <c r="J649" s="365"/>
      <c r="K649" s="365"/>
      <c r="L649" s="365"/>
      <c r="M649" s="160"/>
      <c r="Q649" s="191"/>
    </row>
    <row r="650" spans="3:17" s="99" customFormat="1" x14ac:dyDescent="0.25">
      <c r="C650" s="365"/>
      <c r="E650" s="365"/>
      <c r="F650" s="365"/>
      <c r="G650" s="365"/>
      <c r="H650" s="365"/>
      <c r="I650" s="365"/>
      <c r="J650" s="365"/>
      <c r="K650" s="365"/>
      <c r="L650" s="365"/>
      <c r="M650" s="160"/>
      <c r="Q650" s="191"/>
    </row>
    <row r="651" spans="3:17" s="99" customFormat="1" x14ac:dyDescent="0.25">
      <c r="C651" s="365"/>
      <c r="E651" s="365"/>
      <c r="F651" s="365"/>
      <c r="G651" s="365"/>
      <c r="H651" s="365"/>
      <c r="I651" s="365"/>
      <c r="J651" s="365"/>
      <c r="K651" s="365"/>
      <c r="L651" s="365"/>
      <c r="M651" s="160"/>
      <c r="Q651" s="191"/>
    </row>
    <row r="652" spans="3:17" s="99" customFormat="1" x14ac:dyDescent="0.25">
      <c r="C652" s="365"/>
      <c r="E652" s="365"/>
      <c r="F652" s="365"/>
      <c r="G652" s="365"/>
      <c r="H652" s="365"/>
      <c r="I652" s="365"/>
      <c r="J652" s="365"/>
      <c r="K652" s="365"/>
      <c r="L652" s="365"/>
      <c r="M652" s="160"/>
      <c r="Q652" s="191"/>
    </row>
    <row r="653" spans="3:17" s="99" customFormat="1" x14ac:dyDescent="0.25">
      <c r="C653" s="365"/>
      <c r="E653" s="365"/>
      <c r="F653" s="365"/>
      <c r="G653" s="365"/>
      <c r="H653" s="365"/>
      <c r="I653" s="365"/>
      <c r="J653" s="365"/>
      <c r="K653" s="365"/>
      <c r="L653" s="365"/>
      <c r="M653" s="160"/>
      <c r="Q653" s="191"/>
    </row>
    <row r="654" spans="3:17" s="99" customFormat="1" x14ac:dyDescent="0.25">
      <c r="C654" s="365"/>
      <c r="E654" s="365"/>
      <c r="F654" s="365"/>
      <c r="G654" s="365"/>
      <c r="H654" s="365"/>
      <c r="I654" s="365"/>
      <c r="J654" s="365"/>
      <c r="K654" s="365"/>
      <c r="L654" s="365"/>
      <c r="M654" s="160"/>
      <c r="Q654" s="191"/>
    </row>
    <row r="655" spans="3:17" s="99" customFormat="1" x14ac:dyDescent="0.25">
      <c r="C655" s="365"/>
      <c r="E655" s="365"/>
      <c r="F655" s="365"/>
      <c r="G655" s="365"/>
      <c r="H655" s="365"/>
      <c r="I655" s="365"/>
      <c r="J655" s="365"/>
      <c r="K655" s="365"/>
      <c r="L655" s="365"/>
      <c r="M655" s="160"/>
      <c r="Q655" s="191"/>
    </row>
    <row r="656" spans="3:17" s="99" customFormat="1" x14ac:dyDescent="0.25">
      <c r="C656" s="365"/>
      <c r="E656" s="365"/>
      <c r="F656" s="365"/>
      <c r="G656" s="365"/>
      <c r="H656" s="365"/>
      <c r="I656" s="365"/>
      <c r="J656" s="365"/>
      <c r="K656" s="365"/>
      <c r="L656" s="365"/>
      <c r="M656" s="160"/>
      <c r="Q656" s="191"/>
    </row>
    <row r="657" spans="3:17" s="99" customFormat="1" x14ac:dyDescent="0.25">
      <c r="C657" s="365"/>
      <c r="E657" s="365"/>
      <c r="F657" s="365"/>
      <c r="G657" s="365"/>
      <c r="H657" s="365"/>
      <c r="I657" s="365"/>
      <c r="J657" s="365"/>
      <c r="K657" s="365"/>
      <c r="L657" s="365"/>
      <c r="M657" s="160"/>
      <c r="Q657" s="191"/>
    </row>
    <row r="658" spans="3:17" s="99" customFormat="1" x14ac:dyDescent="0.25">
      <c r="C658" s="365"/>
      <c r="E658" s="365"/>
      <c r="F658" s="365"/>
      <c r="G658" s="365"/>
      <c r="H658" s="365"/>
      <c r="I658" s="365"/>
      <c r="J658" s="365"/>
      <c r="K658" s="365"/>
      <c r="L658" s="365"/>
      <c r="M658" s="160"/>
      <c r="Q658" s="191"/>
    </row>
    <row r="659" spans="3:17" s="99" customFormat="1" x14ac:dyDescent="0.25">
      <c r="C659" s="365"/>
      <c r="E659" s="365"/>
      <c r="F659" s="365"/>
      <c r="G659" s="365"/>
      <c r="H659" s="365"/>
      <c r="I659" s="365"/>
      <c r="J659" s="365"/>
      <c r="K659" s="365"/>
      <c r="L659" s="365"/>
      <c r="M659" s="160"/>
      <c r="Q659" s="191"/>
    </row>
    <row r="660" spans="3:17" s="99" customFormat="1" x14ac:dyDescent="0.25">
      <c r="C660" s="365"/>
      <c r="E660" s="365"/>
      <c r="F660" s="365"/>
      <c r="G660" s="365"/>
      <c r="H660" s="365"/>
      <c r="I660" s="365"/>
      <c r="J660" s="365"/>
      <c r="K660" s="365"/>
      <c r="L660" s="365"/>
      <c r="M660" s="160"/>
      <c r="Q660" s="191"/>
    </row>
    <row r="661" spans="3:17" s="99" customFormat="1" x14ac:dyDescent="0.25">
      <c r="C661" s="365"/>
      <c r="E661" s="365"/>
      <c r="F661" s="365"/>
      <c r="G661" s="365"/>
      <c r="H661" s="365"/>
      <c r="I661" s="365"/>
      <c r="J661" s="365"/>
      <c r="K661" s="365"/>
      <c r="L661" s="365"/>
      <c r="M661" s="160"/>
      <c r="Q661" s="191"/>
    </row>
    <row r="662" spans="3:17" s="99" customFormat="1" x14ac:dyDescent="0.25">
      <c r="C662" s="365"/>
      <c r="E662" s="365"/>
      <c r="F662" s="365"/>
      <c r="G662" s="365"/>
      <c r="H662" s="365"/>
      <c r="I662" s="365"/>
      <c r="J662" s="365"/>
      <c r="K662" s="365"/>
      <c r="L662" s="365"/>
      <c r="M662" s="160"/>
      <c r="Q662" s="191"/>
    </row>
    <row r="663" spans="3:17" s="99" customFormat="1" x14ac:dyDescent="0.25">
      <c r="C663" s="365"/>
      <c r="E663" s="365"/>
      <c r="F663" s="365"/>
      <c r="G663" s="365"/>
      <c r="H663" s="365"/>
      <c r="I663" s="365"/>
      <c r="J663" s="365"/>
      <c r="K663" s="365"/>
      <c r="L663" s="365"/>
      <c r="M663" s="160"/>
      <c r="Q663" s="191"/>
    </row>
    <row r="664" spans="3:17" x14ac:dyDescent="0.25">
      <c r="C664" s="365"/>
      <c r="D664" s="99"/>
      <c r="E664" s="365"/>
      <c r="F664" s="365"/>
      <c r="G664" s="365"/>
      <c r="H664" s="365"/>
      <c r="I664" s="365"/>
      <c r="J664" s="365"/>
      <c r="K664" s="365"/>
      <c r="L664" s="365"/>
      <c r="M664" s="160"/>
      <c r="N664" s="99"/>
      <c r="O664" s="99"/>
      <c r="P664" s="99"/>
    </row>
    <row r="665" spans="3:17" x14ac:dyDescent="0.25">
      <c r="C665" s="365"/>
      <c r="D665" s="99"/>
      <c r="E665" s="365"/>
      <c r="F665" s="365"/>
      <c r="G665" s="365"/>
      <c r="H665" s="365"/>
      <c r="I665" s="365"/>
      <c r="J665" s="365"/>
      <c r="K665" s="365"/>
      <c r="L665" s="365"/>
      <c r="M665" s="160"/>
      <c r="N665" s="99"/>
      <c r="O665" s="99"/>
      <c r="P665" s="99"/>
    </row>
  </sheetData>
  <mergeCells count="159">
    <mergeCell ref="H38:H39"/>
    <mergeCell ref="I38:I39"/>
    <mergeCell ref="J38:J39"/>
    <mergeCell ref="K38:K39"/>
    <mergeCell ref="L38:L39"/>
    <mergeCell ref="M307:P307"/>
    <mergeCell ref="D251:P251"/>
    <mergeCell ref="G142:G143"/>
    <mergeCell ref="H142:H143"/>
    <mergeCell ref="I142:I143"/>
    <mergeCell ref="J142:J143"/>
    <mergeCell ref="K142:K143"/>
    <mergeCell ref="L142:L143"/>
    <mergeCell ref="I191:I192"/>
    <mergeCell ref="J191:J192"/>
    <mergeCell ref="K191:K192"/>
    <mergeCell ref="L191:L192"/>
    <mergeCell ref="L237:L238"/>
    <mergeCell ref="G253:G254"/>
    <mergeCell ref="H253:H254"/>
    <mergeCell ref="J158:J159"/>
    <mergeCell ref="K158:K159"/>
    <mergeCell ref="I253:I254"/>
    <mergeCell ref="L270:L271"/>
    <mergeCell ref="G290:G291"/>
    <mergeCell ref="H290:H291"/>
    <mergeCell ref="I290:I291"/>
    <mergeCell ref="H237:H238"/>
    <mergeCell ref="A268:A306"/>
    <mergeCell ref="D156:P156"/>
    <mergeCell ref="B268:B306"/>
    <mergeCell ref="B140:B170"/>
    <mergeCell ref="M287:P287"/>
    <mergeCell ref="A235:A265"/>
    <mergeCell ref="M171:P171"/>
    <mergeCell ref="M188:P188"/>
    <mergeCell ref="M203:P203"/>
    <mergeCell ref="M155:P155"/>
    <mergeCell ref="J290:J291"/>
    <mergeCell ref="B235:B265"/>
    <mergeCell ref="M233:P233"/>
    <mergeCell ref="D189:P189"/>
    <mergeCell ref="M250:P250"/>
    <mergeCell ref="G191:G192"/>
    <mergeCell ref="H191:H192"/>
    <mergeCell ref="M266:P266"/>
    <mergeCell ref="J253:J254"/>
    <mergeCell ref="K253:K254"/>
    <mergeCell ref="L253:L254"/>
    <mergeCell ref="G237:G238"/>
    <mergeCell ref="A7:A34"/>
    <mergeCell ref="B7:B34"/>
    <mergeCell ref="M1:M5"/>
    <mergeCell ref="I237:I238"/>
    <mergeCell ref="J237:J238"/>
    <mergeCell ref="M138:P138"/>
    <mergeCell ref="B107:B137"/>
    <mergeCell ref="L125:L126"/>
    <mergeCell ref="H125:H126"/>
    <mergeCell ref="I125:I126"/>
    <mergeCell ref="J125:J126"/>
    <mergeCell ref="K125:K126"/>
    <mergeCell ref="K207:K208"/>
    <mergeCell ref="L207:L208"/>
    <mergeCell ref="B173:B202"/>
    <mergeCell ref="B205:B232"/>
    <mergeCell ref="G175:G176"/>
    <mergeCell ref="H175:H176"/>
    <mergeCell ref="K237:K238"/>
    <mergeCell ref="G38:G39"/>
    <mergeCell ref="N1:N5"/>
    <mergeCell ref="O1:O5"/>
    <mergeCell ref="M19:P19"/>
    <mergeCell ref="M34:P34"/>
    <mergeCell ref="D20:P20"/>
    <mergeCell ref="G1:I5"/>
    <mergeCell ref="J1:L5"/>
    <mergeCell ref="G8:G9"/>
    <mergeCell ref="H8:H9"/>
    <mergeCell ref="I8:I9"/>
    <mergeCell ref="J8:J9"/>
    <mergeCell ref="K8:K9"/>
    <mergeCell ref="L8:L9"/>
    <mergeCell ref="L22:L23"/>
    <mergeCell ref="G22:G23"/>
    <mergeCell ref="H22:H23"/>
    <mergeCell ref="I22:I23"/>
    <mergeCell ref="J22:J23"/>
    <mergeCell ref="K22:K23"/>
    <mergeCell ref="P1:P5"/>
    <mergeCell ref="G207:G208"/>
    <mergeCell ref="H207:H208"/>
    <mergeCell ref="I207:I208"/>
    <mergeCell ref="J207:J208"/>
    <mergeCell ref="A140:A170"/>
    <mergeCell ref="A173:A202"/>
    <mergeCell ref="A205:A232"/>
    <mergeCell ref="D219:P219"/>
    <mergeCell ref="M218:P218"/>
    <mergeCell ref="G221:G222"/>
    <mergeCell ref="H221:H222"/>
    <mergeCell ref="I221:I222"/>
    <mergeCell ref="J221:J222"/>
    <mergeCell ref="I175:I176"/>
    <mergeCell ref="J175:J176"/>
    <mergeCell ref="K175:K176"/>
    <mergeCell ref="L175:L176"/>
    <mergeCell ref="L158:L159"/>
    <mergeCell ref="G158:G159"/>
    <mergeCell ref="H158:H159"/>
    <mergeCell ref="I158:I159"/>
    <mergeCell ref="K221:K222"/>
    <mergeCell ref="L221:L222"/>
    <mergeCell ref="D56:P56"/>
    <mergeCell ref="M72:P72"/>
    <mergeCell ref="A107:A137"/>
    <mergeCell ref="M122:P122"/>
    <mergeCell ref="I92:I93"/>
    <mergeCell ref="J92:J93"/>
    <mergeCell ref="K92:K93"/>
    <mergeCell ref="M105:P105"/>
    <mergeCell ref="M89:P89"/>
    <mergeCell ref="G58:G59"/>
    <mergeCell ref="H58:H59"/>
    <mergeCell ref="G92:G93"/>
    <mergeCell ref="H92:H93"/>
    <mergeCell ref="D123:P123"/>
    <mergeCell ref="L92:L93"/>
    <mergeCell ref="G109:G110"/>
    <mergeCell ref="H109:H110"/>
    <mergeCell ref="I109:I110"/>
    <mergeCell ref="J109:J110"/>
    <mergeCell ref="K109:K110"/>
    <mergeCell ref="L109:L110"/>
    <mergeCell ref="G125:G126"/>
    <mergeCell ref="K290:K291"/>
    <mergeCell ref="L290:L291"/>
    <mergeCell ref="G270:G271"/>
    <mergeCell ref="H270:H271"/>
    <mergeCell ref="I270:I271"/>
    <mergeCell ref="J270:J271"/>
    <mergeCell ref="K270:K271"/>
    <mergeCell ref="D288:P288"/>
    <mergeCell ref="A37:A71"/>
    <mergeCell ref="B37:B71"/>
    <mergeCell ref="L58:L59"/>
    <mergeCell ref="G76:G77"/>
    <mergeCell ref="H76:H77"/>
    <mergeCell ref="I76:I77"/>
    <mergeCell ref="J76:J77"/>
    <mergeCell ref="K76:K77"/>
    <mergeCell ref="L76:L77"/>
    <mergeCell ref="I58:I59"/>
    <mergeCell ref="J58:J59"/>
    <mergeCell ref="K58:K59"/>
    <mergeCell ref="A74:A104"/>
    <mergeCell ref="D90:P90"/>
    <mergeCell ref="M55:P55"/>
    <mergeCell ref="B74:B10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</vt:i4>
      </vt:variant>
    </vt:vector>
  </HeadingPairs>
  <TitlesOfParts>
    <vt:vector size="20" baseType="lpstr">
      <vt:lpstr>Оглавление</vt:lpstr>
      <vt:lpstr>Мощность</vt:lpstr>
      <vt:lpstr>Данные по ТП</vt:lpstr>
      <vt:lpstr>Бух. учет</vt:lpstr>
      <vt:lpstr>ТП-1-11</vt:lpstr>
      <vt:lpstr>ТП-12-14А-20</vt:lpstr>
      <vt:lpstr>ТП-21-30 </vt:lpstr>
      <vt:lpstr>ТП-31-39</vt:lpstr>
      <vt:lpstr>ТП-41-49 </vt:lpstr>
      <vt:lpstr>ТП-50-59 </vt:lpstr>
      <vt:lpstr>ТП-60-144</vt:lpstr>
      <vt:lpstr>ТП-70-83</vt:lpstr>
      <vt:lpstr>ТП-90-100</vt:lpstr>
      <vt:lpstr>ТП-101-110</vt:lpstr>
      <vt:lpstr>ЦРП-1</vt:lpstr>
      <vt:lpstr>КТПн-1-28</vt:lpstr>
      <vt:lpstr>КТПн-37-142 </vt:lpstr>
      <vt:lpstr>Лог</vt:lpstr>
      <vt:lpstr>Лист1</vt:lpstr>
      <vt:lpstr>Мощность!Область_печати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2015-02-09T01:12:57Z</cp:lastPrinted>
  <dcterms:created xsi:type="dcterms:W3CDTF">1996-10-08T23:32:33Z</dcterms:created>
  <dcterms:modified xsi:type="dcterms:W3CDTF">2022-11-30T23:19:02Z</dcterms:modified>
</cp:coreProperties>
</file>